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5480" windowHeight="9975" activeTab="0"/>
  </bookViews>
  <sheets>
    <sheet name="Messwerte" sheetId="1" r:id="rId1"/>
    <sheet name="Auswertung Blatt1" sheetId="2" r:id="rId2"/>
    <sheet name="Auswertung Blatt2" sheetId="3" r:id="rId3"/>
    <sheet name="Auswertung Blatt3" sheetId="4" r:id="rId4"/>
  </sheets>
  <definedNames>
    <definedName name="_xlnm.Print_Area" localSheetId="0">'Messwerte'!$A$1:$J$26</definedName>
  </definedNames>
  <calcPr fullCalcOnLoad="1"/>
</workbook>
</file>

<file path=xl/sharedStrings.xml><?xml version="1.0" encoding="utf-8"?>
<sst xmlns="http://schemas.openxmlformats.org/spreadsheetml/2006/main" count="77" uniqueCount="49">
  <si>
    <t>Bez.</t>
  </si>
  <si>
    <t>Dim.</t>
  </si>
  <si>
    <t>°</t>
  </si>
  <si>
    <t>°C</t>
  </si>
  <si>
    <t>N</t>
  </si>
  <si>
    <t>M</t>
  </si>
  <si>
    <t>T</t>
  </si>
  <si>
    <t>Nm</t>
  </si>
  <si>
    <t>K</t>
  </si>
  <si>
    <t>v</t>
  </si>
  <si>
    <t>M'</t>
  </si>
  <si>
    <t>kg/m³</t>
  </si>
  <si>
    <t>Pa</t>
  </si>
  <si>
    <t>Nm/kg</t>
  </si>
  <si>
    <t>m/s</t>
  </si>
  <si>
    <t>s</t>
  </si>
  <si>
    <t>s/l</t>
  </si>
  <si>
    <t>mm</t>
  </si>
  <si>
    <t>-</t>
  </si>
  <si>
    <t>pD</t>
  </si>
  <si>
    <t>p für roh L,R</t>
  </si>
  <si>
    <t>nü L</t>
  </si>
  <si>
    <t>Re</t>
  </si>
  <si>
    <t>cw DR</t>
  </si>
  <si>
    <r>
      <t>t</t>
    </r>
    <r>
      <rPr>
        <vertAlign val="subscript"/>
        <sz val="10"/>
        <color indexed="8"/>
        <rFont val="Arial"/>
        <family val="2"/>
      </rPr>
      <t>D</t>
    </r>
  </si>
  <si>
    <r>
      <t>∆p</t>
    </r>
    <r>
      <rPr>
        <vertAlign val="subscript"/>
        <sz val="10"/>
        <color indexed="8"/>
        <rFont val="Arial"/>
        <family val="2"/>
      </rPr>
      <t>Ringleitung</t>
    </r>
  </si>
  <si>
    <t>mmWs</t>
  </si>
  <si>
    <t>kg</t>
  </si>
  <si>
    <t>M/g</t>
  </si>
  <si>
    <t>kgm</t>
  </si>
  <si>
    <t>∆M/g</t>
  </si>
  <si>
    <t>α</t>
  </si>
  <si>
    <r>
      <t>∆h</t>
    </r>
    <r>
      <rPr>
        <vertAlign val="subscript"/>
        <sz val="10"/>
        <color indexed="8"/>
        <rFont val="Arial"/>
        <family val="2"/>
      </rPr>
      <t>R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</si>
  <si>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/g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</si>
  <si>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/g</t>
    </r>
  </si>
  <si>
    <r>
      <t>F</t>
    </r>
    <r>
      <rPr>
        <vertAlign val="subscript"/>
        <sz val="10"/>
        <rFont val="Arial"/>
        <family val="2"/>
      </rPr>
      <t>A</t>
    </r>
  </si>
  <si>
    <r>
      <t>F</t>
    </r>
    <r>
      <rPr>
        <vertAlign val="subscript"/>
        <sz val="10"/>
        <rFont val="Arial"/>
        <family val="2"/>
      </rPr>
      <t>W</t>
    </r>
  </si>
  <si>
    <t>∆M</t>
  </si>
  <si>
    <r>
      <t>ρ</t>
    </r>
    <r>
      <rPr>
        <vertAlign val="subscript"/>
        <sz val="10"/>
        <color indexed="8"/>
        <rFont val="Arial"/>
        <family val="2"/>
      </rPr>
      <t>L,R</t>
    </r>
  </si>
  <si>
    <r>
      <t>kg/m</t>
    </r>
    <r>
      <rPr>
        <vertAlign val="superscript"/>
        <sz val="10"/>
        <color indexed="8"/>
        <rFont val="Arial"/>
        <family val="2"/>
      </rPr>
      <t>3</t>
    </r>
  </si>
  <si>
    <r>
      <t>∆p</t>
    </r>
    <r>
      <rPr>
        <vertAlign val="subscript"/>
        <sz val="10"/>
        <color indexed="8"/>
        <rFont val="Arial"/>
        <family val="2"/>
      </rPr>
      <t>R</t>
    </r>
  </si>
  <si>
    <r>
      <t>Y</t>
    </r>
    <r>
      <rPr>
        <vertAlign val="subscript"/>
        <sz val="10"/>
        <color indexed="8"/>
        <rFont val="Arial"/>
        <family val="2"/>
      </rPr>
      <t>R</t>
    </r>
  </si>
  <si>
    <r>
      <t>ρ</t>
    </r>
    <r>
      <rPr>
        <vertAlign val="subscript"/>
        <sz val="10"/>
        <color indexed="8"/>
        <rFont val="Arial"/>
        <family val="2"/>
      </rPr>
      <t>L,M</t>
    </r>
  </si>
  <si>
    <r>
      <t>F</t>
    </r>
    <r>
      <rPr>
        <vertAlign val="subscript"/>
        <sz val="10"/>
        <color indexed="8"/>
        <rFont val="Arial"/>
        <family val="2"/>
      </rPr>
      <t>W,Dr</t>
    </r>
  </si>
  <si>
    <r>
      <t>F'</t>
    </r>
    <r>
      <rPr>
        <vertAlign val="subscript"/>
        <sz val="10"/>
        <color indexed="8"/>
        <rFont val="Arial"/>
        <family val="2"/>
      </rPr>
      <t>W</t>
    </r>
  </si>
  <si>
    <r>
      <t>c</t>
    </r>
    <r>
      <rPr>
        <vertAlign val="subscript"/>
        <sz val="10"/>
        <color indexed="8"/>
        <rFont val="Arial"/>
        <family val="2"/>
      </rPr>
      <t>W</t>
    </r>
  </si>
  <si>
    <r>
      <t>c</t>
    </r>
    <r>
      <rPr>
        <vertAlign val="subscript"/>
        <sz val="10"/>
        <color indexed="8"/>
        <rFont val="Arial"/>
        <family val="2"/>
      </rPr>
      <t>A</t>
    </r>
  </si>
  <si>
    <r>
      <t>c</t>
    </r>
    <r>
      <rPr>
        <vertAlign val="subscript"/>
        <sz val="10"/>
        <color indexed="8"/>
        <rFont val="Arial"/>
        <family val="2"/>
      </rPr>
      <t>N</t>
    </r>
  </si>
  <si>
    <r>
      <t>c</t>
    </r>
    <r>
      <rPr>
        <vertAlign val="subscript"/>
        <sz val="10"/>
        <color indexed="8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</si>
</sst>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E+00"/>
    <numFmt numFmtId="166" formatCode="0.0"/>
    <numFmt numFmtId="167" formatCode="0.0000"/>
    <numFmt numFmtId="168" formatCode="0.0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'Auswertung Blatt3'!$C$4:$C$26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'Auswertung Blatt3'!$F$4:$F$26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9417142"/>
        <c:axId val="40536551"/>
      </c:scatterChart>
      <c:val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</c:val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'Auswertung Blatt3'!$F$2</c:f>
              <c:strCache>
                <c:ptCount val="1"/>
                <c:pt idx="0">
                  <c:v>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Blatt3'!$F$4:$F$26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29284640"/>
        <c:axId val="62235169"/>
      </c:scatterChart>
      <c:valAx>
        <c:axId val="2928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crossBetween val="midCat"/>
        <c:dispUnits/>
      </c:valAx>
      <c:valAx>
        <c:axId val="622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cA,cM,cW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'Auswertung Blatt3'!$H$2</c:f>
              <c:strCache>
                <c:ptCount val="1"/>
                <c:pt idx="0">
                  <c:v>s/l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'Auswertung Blatt3'!$B$4:$B$26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'Auswertung Blatt3'!$H$4:$H$26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3245610"/>
        <c:axId val="7883899"/>
      </c:scatterChart>
      <c:val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crossBetween val="midCat"/>
        <c:dispUnits/>
      </c:valAx>
      <c:valAx>
        <c:axId val="788389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3245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58</xdr:row>
      <xdr:rowOff>19050</xdr:rowOff>
    </xdr:from>
    <xdr:to>
      <xdr:col>7</xdr:col>
      <xdr:colOff>704850</xdr:colOff>
      <xdr:row>78</xdr:row>
      <xdr:rowOff>123825</xdr:rowOff>
    </xdr:to>
    <xdr:graphicFrame>
      <xdr:nvGraphicFramePr>
        <xdr:cNvPr id="1" name="Chart 11"/>
        <xdr:cNvGraphicFramePr/>
      </xdr:nvGraphicFramePr>
      <xdr:xfrm>
        <a:off x="114300" y="9477375"/>
        <a:ext cx="53911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79</xdr:row>
      <xdr:rowOff>123825</xdr:rowOff>
    </xdr:from>
    <xdr:to>
      <xdr:col>7</xdr:col>
      <xdr:colOff>647700</xdr:colOff>
      <xdr:row>98</xdr:row>
      <xdr:rowOff>0</xdr:rowOff>
    </xdr:to>
    <xdr:graphicFrame>
      <xdr:nvGraphicFramePr>
        <xdr:cNvPr id="2" name="Chart 12"/>
        <xdr:cNvGraphicFramePr/>
      </xdr:nvGraphicFramePr>
      <xdr:xfrm>
        <a:off x="104775" y="12982575"/>
        <a:ext cx="5343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100</xdr:row>
      <xdr:rowOff>95250</xdr:rowOff>
    </xdr:from>
    <xdr:to>
      <xdr:col>7</xdr:col>
      <xdr:colOff>638175</xdr:colOff>
      <xdr:row>111</xdr:row>
      <xdr:rowOff>19050</xdr:rowOff>
    </xdr:to>
    <xdr:graphicFrame>
      <xdr:nvGraphicFramePr>
        <xdr:cNvPr id="3" name="Chart 13"/>
        <xdr:cNvGraphicFramePr/>
      </xdr:nvGraphicFramePr>
      <xdr:xfrm>
        <a:off x="152400" y="16354425"/>
        <a:ext cx="52863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J28"/>
  <sheetViews>
    <sheetView tabSelected="1" workbookViewId="0" topLeftCell="A1">
      <selection activeCell="A1" sqref="A1"/>
    </sheetView>
  </sheetViews>
  <sheetFormatPr defaultColWidth="11.421875" defaultRowHeight="12.75"/>
  <cols>
    <col min="1" max="3" width="6.7109375" style="0" customWidth="1"/>
    <col min="4" max="8" width="12.7109375" style="0" customWidth="1"/>
  </cols>
  <sheetData>
    <row r="1" ht="13.5" thickBot="1"/>
    <row r="2" spans="1:10" ht="15.75">
      <c r="A2" s="28" t="s">
        <v>0</v>
      </c>
      <c r="B2" s="8" t="s">
        <v>31</v>
      </c>
      <c r="C2" s="27" t="s">
        <v>24</v>
      </c>
      <c r="D2" s="27" t="s">
        <v>25</v>
      </c>
      <c r="E2" s="29" t="s">
        <v>33</v>
      </c>
      <c r="F2" s="29" t="s">
        <v>34</v>
      </c>
      <c r="G2" s="29" t="s">
        <v>28</v>
      </c>
      <c r="H2" s="29" t="s">
        <v>30</v>
      </c>
      <c r="I2" s="2"/>
      <c r="J2" s="2" t="s">
        <v>19</v>
      </c>
    </row>
    <row r="3" spans="1:10" ht="13.5" thickBot="1">
      <c r="A3" s="30" t="s">
        <v>1</v>
      </c>
      <c r="B3" s="31" t="s">
        <v>2</v>
      </c>
      <c r="C3" s="32" t="s">
        <v>3</v>
      </c>
      <c r="D3" s="32" t="s">
        <v>26</v>
      </c>
      <c r="E3" s="32" t="s">
        <v>27</v>
      </c>
      <c r="F3" s="32" t="s">
        <v>27</v>
      </c>
      <c r="G3" s="32" t="s">
        <v>29</v>
      </c>
      <c r="H3" s="32" t="s">
        <v>29</v>
      </c>
      <c r="I3" s="2"/>
      <c r="J3" s="2"/>
    </row>
    <row r="4" spans="1:10" ht="12.75">
      <c r="A4" s="12">
        <v>1</v>
      </c>
      <c r="B4" s="13">
        <v>-18</v>
      </c>
      <c r="C4" s="18">
        <v>23</v>
      </c>
      <c r="D4" s="21">
        <v>138.7</v>
      </c>
      <c r="E4" s="21">
        <v>-0.54</v>
      </c>
      <c r="F4" s="21">
        <v>1.432</v>
      </c>
      <c r="G4" s="21">
        <v>-0.132</v>
      </c>
      <c r="H4" s="22">
        <v>-1.324</v>
      </c>
      <c r="I4" s="1"/>
      <c r="J4" s="1">
        <v>28.09</v>
      </c>
    </row>
    <row r="5" spans="1:10" ht="12.75">
      <c r="A5" s="14">
        <v>2</v>
      </c>
      <c r="B5" s="15">
        <v>-16</v>
      </c>
      <c r="C5" s="19">
        <v>24</v>
      </c>
      <c r="D5" s="23">
        <v>138</v>
      </c>
      <c r="E5" s="23">
        <v>-0.13</v>
      </c>
      <c r="F5" s="23">
        <v>1.248</v>
      </c>
      <c r="G5" s="23">
        <v>-0.088</v>
      </c>
      <c r="H5" s="24">
        <v>-1.01</v>
      </c>
      <c r="I5" s="1"/>
      <c r="J5" s="1">
        <v>29.84</v>
      </c>
    </row>
    <row r="6" spans="1:10" ht="12.75">
      <c r="A6" s="14">
        <v>3</v>
      </c>
      <c r="B6" s="15">
        <v>-14</v>
      </c>
      <c r="C6" s="19">
        <v>25</v>
      </c>
      <c r="D6" s="23">
        <v>137.5</v>
      </c>
      <c r="E6" s="23">
        <v>0.26</v>
      </c>
      <c r="F6" s="23">
        <v>1.087</v>
      </c>
      <c r="G6" s="23">
        <v>-0.05</v>
      </c>
      <c r="H6" s="24">
        <v>-0.785</v>
      </c>
      <c r="I6" s="1"/>
      <c r="J6" s="1">
        <v>31.68</v>
      </c>
    </row>
    <row r="7" spans="1:10" ht="12.75">
      <c r="A7" s="14">
        <v>4</v>
      </c>
      <c r="B7" s="15">
        <v>-12</v>
      </c>
      <c r="C7" s="19">
        <v>26</v>
      </c>
      <c r="D7" s="23">
        <v>137.5</v>
      </c>
      <c r="E7" s="23">
        <v>0.31</v>
      </c>
      <c r="F7" s="23">
        <v>0.936</v>
      </c>
      <c r="G7" s="23">
        <v>-0.017</v>
      </c>
      <c r="H7" s="24">
        <v>-0.569</v>
      </c>
      <c r="I7" s="1"/>
      <c r="J7" s="1">
        <v>33.61</v>
      </c>
    </row>
    <row r="8" spans="1:10" ht="12.75">
      <c r="A8" s="14">
        <v>5</v>
      </c>
      <c r="B8" s="15">
        <v>-10</v>
      </c>
      <c r="C8" s="19">
        <v>26</v>
      </c>
      <c r="D8" s="23">
        <v>137.3</v>
      </c>
      <c r="E8" s="23">
        <v>0.17</v>
      </c>
      <c r="F8" s="23">
        <v>0.638</v>
      </c>
      <c r="G8" s="23">
        <v>0.015</v>
      </c>
      <c r="H8" s="24">
        <v>-0.373</v>
      </c>
      <c r="I8" s="1"/>
      <c r="J8" s="1">
        <v>33.61</v>
      </c>
    </row>
    <row r="9" spans="1:10" ht="12.75">
      <c r="A9" s="14">
        <v>6</v>
      </c>
      <c r="B9" s="15">
        <v>-8</v>
      </c>
      <c r="C9" s="19">
        <v>27</v>
      </c>
      <c r="D9" s="23">
        <v>137</v>
      </c>
      <c r="E9" s="23">
        <v>0.6</v>
      </c>
      <c r="F9" s="23">
        <v>0.388</v>
      </c>
      <c r="G9" s="23">
        <v>0.068</v>
      </c>
      <c r="H9" s="24">
        <v>-0.226</v>
      </c>
      <c r="I9" s="1"/>
      <c r="J9" s="1">
        <v>35.65</v>
      </c>
    </row>
    <row r="10" spans="1:10" ht="12.75">
      <c r="A10" s="14">
        <v>7</v>
      </c>
      <c r="B10" s="15">
        <v>-6</v>
      </c>
      <c r="C10" s="19">
        <v>28</v>
      </c>
      <c r="D10" s="23">
        <v>136.8</v>
      </c>
      <c r="E10" s="23">
        <v>1.47</v>
      </c>
      <c r="F10" s="23">
        <v>0.388</v>
      </c>
      <c r="G10" s="23">
        <v>0.095</v>
      </c>
      <c r="H10" s="24">
        <v>-0.098</v>
      </c>
      <c r="I10" s="1"/>
      <c r="J10" s="1">
        <v>37.8</v>
      </c>
    </row>
    <row r="11" spans="1:10" ht="12.75">
      <c r="A11" s="14">
        <v>8</v>
      </c>
      <c r="B11" s="15">
        <v>-4</v>
      </c>
      <c r="C11" s="19">
        <v>28</v>
      </c>
      <c r="D11" s="23">
        <v>136.3</v>
      </c>
      <c r="E11" s="23">
        <v>2.4</v>
      </c>
      <c r="F11" s="23">
        <v>0.42</v>
      </c>
      <c r="G11" s="23">
        <v>0.121</v>
      </c>
      <c r="H11" s="24">
        <v>0</v>
      </c>
      <c r="I11" s="1"/>
      <c r="J11" s="1">
        <v>37.8</v>
      </c>
    </row>
    <row r="12" spans="1:10" ht="12.75">
      <c r="A12" s="14">
        <v>9</v>
      </c>
      <c r="B12" s="15">
        <v>-2</v>
      </c>
      <c r="C12" s="19">
        <v>29</v>
      </c>
      <c r="D12" s="23">
        <v>136</v>
      </c>
      <c r="E12" s="23">
        <v>3.23</v>
      </c>
      <c r="F12" s="23">
        <v>0.472</v>
      </c>
      <c r="G12" s="23">
        <v>0.144</v>
      </c>
      <c r="H12" s="24">
        <v>0.078</v>
      </c>
      <c r="I12" s="1"/>
      <c r="J12" s="1">
        <v>40.05</v>
      </c>
    </row>
    <row r="13" spans="1:10" ht="12.75">
      <c r="A13" s="14">
        <v>10</v>
      </c>
      <c r="B13" s="15">
        <v>0</v>
      </c>
      <c r="C13" s="19">
        <v>29</v>
      </c>
      <c r="D13" s="23">
        <v>135.3</v>
      </c>
      <c r="E13" s="23">
        <v>4.12</v>
      </c>
      <c r="F13" s="23">
        <v>0.55</v>
      </c>
      <c r="G13" s="23">
        <v>0.168</v>
      </c>
      <c r="H13" s="24">
        <v>0.167</v>
      </c>
      <c r="I13" s="1"/>
      <c r="J13" s="1">
        <v>40.05</v>
      </c>
    </row>
    <row r="14" spans="1:10" ht="12.75">
      <c r="A14" s="14">
        <v>11</v>
      </c>
      <c r="B14" s="15">
        <v>2</v>
      </c>
      <c r="C14" s="19">
        <v>30</v>
      </c>
      <c r="D14" s="23">
        <v>134.5</v>
      </c>
      <c r="E14" s="23">
        <v>4.97</v>
      </c>
      <c r="F14" s="23">
        <v>0.628</v>
      </c>
      <c r="G14" s="23">
        <v>0.189</v>
      </c>
      <c r="H14" s="24">
        <v>0.216</v>
      </c>
      <c r="I14" s="1"/>
      <c r="J14" s="1">
        <v>42.43</v>
      </c>
    </row>
    <row r="15" spans="1:10" ht="12.75">
      <c r="A15" s="14">
        <v>12</v>
      </c>
      <c r="B15" s="15">
        <v>4</v>
      </c>
      <c r="C15" s="19">
        <v>30</v>
      </c>
      <c r="D15" s="23">
        <v>133.7</v>
      </c>
      <c r="E15" s="23">
        <v>5.86</v>
      </c>
      <c r="F15" s="23">
        <v>0.742</v>
      </c>
      <c r="G15" s="23">
        <v>0.2</v>
      </c>
      <c r="H15" s="24">
        <v>0.245</v>
      </c>
      <c r="I15" s="1"/>
      <c r="J15" s="1">
        <v>42.43</v>
      </c>
    </row>
    <row r="16" spans="1:10" ht="12.75">
      <c r="A16" s="14">
        <v>13</v>
      </c>
      <c r="B16" s="15">
        <v>6</v>
      </c>
      <c r="C16" s="19">
        <v>31</v>
      </c>
      <c r="D16" s="23">
        <v>132.6</v>
      </c>
      <c r="E16" s="23">
        <v>6.62</v>
      </c>
      <c r="F16" s="23">
        <v>0.878</v>
      </c>
      <c r="G16" s="23">
        <v>0.212</v>
      </c>
      <c r="H16" s="24">
        <v>0.245</v>
      </c>
      <c r="I16" s="1"/>
      <c r="J16" s="1">
        <v>44.93</v>
      </c>
    </row>
    <row r="17" spans="1:10" ht="12.75">
      <c r="A17" s="14">
        <v>14</v>
      </c>
      <c r="B17" s="15">
        <v>8</v>
      </c>
      <c r="C17" s="19">
        <v>32</v>
      </c>
      <c r="D17" s="23">
        <v>131.7</v>
      </c>
      <c r="E17" s="23">
        <v>7.31</v>
      </c>
      <c r="F17" s="23">
        <v>1.024</v>
      </c>
      <c r="G17" s="23">
        <v>0.223</v>
      </c>
      <c r="H17" s="24">
        <v>0.235</v>
      </c>
      <c r="I17" s="1"/>
      <c r="J17" s="1">
        <v>47.56</v>
      </c>
    </row>
    <row r="18" spans="1:10" ht="12.75">
      <c r="A18" s="14">
        <v>15</v>
      </c>
      <c r="B18" s="15">
        <v>10</v>
      </c>
      <c r="C18" s="19">
        <v>32</v>
      </c>
      <c r="D18" s="23">
        <v>131</v>
      </c>
      <c r="E18" s="23">
        <v>8</v>
      </c>
      <c r="F18" s="23">
        <v>1.172</v>
      </c>
      <c r="G18" s="23">
        <v>0.231</v>
      </c>
      <c r="H18" s="24">
        <v>0.206</v>
      </c>
      <c r="I18" s="1"/>
      <c r="J18" s="1">
        <v>47.56</v>
      </c>
    </row>
    <row r="19" spans="1:10" ht="12.75">
      <c r="A19" s="14">
        <v>16</v>
      </c>
      <c r="B19" s="15">
        <v>12</v>
      </c>
      <c r="C19" s="19">
        <v>32</v>
      </c>
      <c r="D19" s="23">
        <v>129.7</v>
      </c>
      <c r="E19" s="23">
        <v>8.62</v>
      </c>
      <c r="F19" s="23">
        <v>1.326</v>
      </c>
      <c r="G19" s="23">
        <v>0.237</v>
      </c>
      <c r="H19" s="24">
        <v>0.177</v>
      </c>
      <c r="I19" s="1"/>
      <c r="J19" s="1">
        <v>47.56</v>
      </c>
    </row>
    <row r="20" spans="1:10" ht="12.75">
      <c r="A20" s="14">
        <v>17</v>
      </c>
      <c r="B20" s="15">
        <v>14</v>
      </c>
      <c r="C20" s="19">
        <v>32</v>
      </c>
      <c r="D20" s="23">
        <v>129</v>
      </c>
      <c r="E20" s="23">
        <v>9.17</v>
      </c>
      <c r="F20" s="23">
        <v>1.5</v>
      </c>
      <c r="G20" s="23">
        <v>0.24</v>
      </c>
      <c r="H20" s="24">
        <v>0.118</v>
      </c>
      <c r="I20" s="1"/>
      <c r="J20" s="1">
        <v>47.56</v>
      </c>
    </row>
    <row r="21" spans="1:10" ht="12.75">
      <c r="A21" s="14">
        <v>18</v>
      </c>
      <c r="B21" s="15">
        <v>16</v>
      </c>
      <c r="C21" s="19">
        <v>33</v>
      </c>
      <c r="D21" s="23">
        <v>128</v>
      </c>
      <c r="E21" s="23">
        <v>9.61</v>
      </c>
      <c r="F21" s="23">
        <v>1.678</v>
      </c>
      <c r="G21" s="23">
        <v>0.242</v>
      </c>
      <c r="H21" s="24">
        <v>0.059</v>
      </c>
      <c r="I21" s="1"/>
      <c r="J21" s="1">
        <v>50.31</v>
      </c>
    </row>
    <row r="22" spans="1:10" ht="12.75">
      <c r="A22" s="14">
        <v>19</v>
      </c>
      <c r="B22" s="15">
        <v>18</v>
      </c>
      <c r="C22" s="19">
        <v>33</v>
      </c>
      <c r="D22" s="23">
        <v>127.5</v>
      </c>
      <c r="E22" s="23">
        <v>9.99</v>
      </c>
      <c r="F22" s="23">
        <v>1.868</v>
      </c>
      <c r="G22" s="23">
        <v>0.24</v>
      </c>
      <c r="H22" s="24">
        <v>-0.02</v>
      </c>
      <c r="I22" s="1"/>
      <c r="J22" s="1">
        <v>50.31</v>
      </c>
    </row>
    <row r="23" spans="1:10" ht="12.75">
      <c r="A23" s="14">
        <v>20</v>
      </c>
      <c r="B23" s="15">
        <v>20</v>
      </c>
      <c r="C23" s="19">
        <v>33</v>
      </c>
      <c r="D23" s="23">
        <v>126.7</v>
      </c>
      <c r="E23" s="23">
        <v>10.22</v>
      </c>
      <c r="F23" s="23">
        <v>2.068</v>
      </c>
      <c r="G23" s="23">
        <v>0.237</v>
      </c>
      <c r="H23" s="24">
        <v>-0.118</v>
      </c>
      <c r="I23" s="1"/>
      <c r="J23" s="1">
        <v>50.31</v>
      </c>
    </row>
    <row r="24" spans="1:10" ht="12.75">
      <c r="A24" s="14">
        <v>21</v>
      </c>
      <c r="B24" s="15">
        <v>22</v>
      </c>
      <c r="C24" s="19">
        <v>34</v>
      </c>
      <c r="D24" s="23">
        <v>126.5</v>
      </c>
      <c r="E24" s="23">
        <v>10.28</v>
      </c>
      <c r="F24" s="23">
        <v>2.357</v>
      </c>
      <c r="G24" s="23">
        <v>0.234</v>
      </c>
      <c r="H24" s="24">
        <v>-0.245</v>
      </c>
      <c r="I24" s="1"/>
      <c r="J24" s="1">
        <v>53.2</v>
      </c>
    </row>
    <row r="25" spans="1:10" ht="12.75">
      <c r="A25" s="14">
        <v>22</v>
      </c>
      <c r="B25" s="15">
        <v>24</v>
      </c>
      <c r="C25" s="19">
        <v>34</v>
      </c>
      <c r="D25" s="23">
        <v>126.5</v>
      </c>
      <c r="E25" s="23">
        <v>10.01</v>
      </c>
      <c r="F25" s="23">
        <v>2.631</v>
      </c>
      <c r="G25" s="23">
        <v>0.23</v>
      </c>
      <c r="H25" s="24">
        <v>-0.363</v>
      </c>
      <c r="I25" s="1"/>
      <c r="J25" s="1">
        <v>53.2</v>
      </c>
    </row>
    <row r="26" spans="1:10" ht="13.5" thickBot="1">
      <c r="A26" s="16">
        <v>23</v>
      </c>
      <c r="B26" s="17">
        <v>26</v>
      </c>
      <c r="C26" s="20">
        <v>34</v>
      </c>
      <c r="D26" s="25">
        <v>126.5</v>
      </c>
      <c r="E26" s="25">
        <v>9.5</v>
      </c>
      <c r="F26" s="25">
        <v>2.824</v>
      </c>
      <c r="G26" s="25">
        <v>0.212</v>
      </c>
      <c r="H26" s="26">
        <v>-0.51</v>
      </c>
      <c r="I26" s="1"/>
      <c r="J26" s="1">
        <v>53.2</v>
      </c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I26"/>
  <sheetViews>
    <sheetView workbookViewId="0" topLeftCell="A1">
      <selection activeCell="A1" sqref="A1"/>
    </sheetView>
  </sheetViews>
  <sheetFormatPr defaultColWidth="11.421875" defaultRowHeight="12.75"/>
  <cols>
    <col min="1" max="4" width="6.7109375" style="0" customWidth="1"/>
    <col min="5" max="9" width="12.7109375" style="0" customWidth="1"/>
  </cols>
  <sheetData>
    <row r="1" ht="13.5" thickBot="1"/>
    <row r="2" spans="1:9" ht="15.75">
      <c r="A2" s="28" t="s">
        <v>0</v>
      </c>
      <c r="B2" s="8" t="s">
        <v>31</v>
      </c>
      <c r="C2" s="27" t="s">
        <v>24</v>
      </c>
      <c r="D2" s="27" t="s">
        <v>32</v>
      </c>
      <c r="E2" s="29" t="s">
        <v>35</v>
      </c>
      <c r="F2" s="29" t="s">
        <v>36</v>
      </c>
      <c r="G2" s="4" t="s">
        <v>5</v>
      </c>
      <c r="H2" s="29" t="s">
        <v>37</v>
      </c>
      <c r="I2" s="5" t="s">
        <v>6</v>
      </c>
    </row>
    <row r="3" spans="1:9" ht="13.5" thickBot="1">
      <c r="A3" s="30" t="s">
        <v>1</v>
      </c>
      <c r="B3" s="31" t="s">
        <v>2</v>
      </c>
      <c r="C3" s="32" t="s">
        <v>3</v>
      </c>
      <c r="D3" s="32" t="s">
        <v>26</v>
      </c>
      <c r="E3" s="32" t="s">
        <v>4</v>
      </c>
      <c r="F3" s="32" t="s">
        <v>4</v>
      </c>
      <c r="G3" s="6" t="s">
        <v>7</v>
      </c>
      <c r="H3" s="6" t="s">
        <v>7</v>
      </c>
      <c r="I3" s="7" t="s">
        <v>8</v>
      </c>
    </row>
    <row r="4" spans="1:9" ht="12.75">
      <c r="A4" s="12">
        <v>1</v>
      </c>
      <c r="B4" s="13">
        <v>-18</v>
      </c>
      <c r="C4" s="18">
        <f>Messwerte!C4</f>
        <v>23</v>
      </c>
      <c r="D4" s="21"/>
      <c r="E4" s="21">
        <f>9.81*Messwerte!E4</f>
        <v>-5.2974000000000006</v>
      </c>
      <c r="F4" s="21">
        <f>9.81*Messwerte!F4</f>
        <v>14.04792</v>
      </c>
      <c r="G4" s="21">
        <f>9.81*Messwerte!G4</f>
        <v>-1.29492</v>
      </c>
      <c r="H4" s="21">
        <f>Messwerte!H4</f>
        <v>-1.324</v>
      </c>
      <c r="I4" s="22">
        <f>273.15+Messwerte!C4</f>
        <v>296.15</v>
      </c>
    </row>
    <row r="5" spans="1:9" ht="12.75">
      <c r="A5" s="14">
        <v>2</v>
      </c>
      <c r="B5" s="15">
        <v>-16</v>
      </c>
      <c r="C5" s="19">
        <f>Messwerte!C5</f>
        <v>24</v>
      </c>
      <c r="D5" s="23"/>
      <c r="E5" s="23">
        <f>9.81*Messwerte!E5</f>
        <v>-1.2753</v>
      </c>
      <c r="F5" s="23">
        <f>9.81*Messwerte!F5</f>
        <v>12.242880000000001</v>
      </c>
      <c r="G5" s="23">
        <f>9.81*Messwerte!G5</f>
        <v>-0.86328</v>
      </c>
      <c r="H5" s="23">
        <f>Messwerte!H5</f>
        <v>-1.01</v>
      </c>
      <c r="I5" s="24">
        <f>273.15+Messwerte!C5</f>
        <v>297.15</v>
      </c>
    </row>
    <row r="6" spans="1:9" ht="12.75">
      <c r="A6" s="14">
        <v>3</v>
      </c>
      <c r="B6" s="15">
        <v>-14</v>
      </c>
      <c r="C6" s="19">
        <f>Messwerte!C6</f>
        <v>25</v>
      </c>
      <c r="D6" s="23"/>
      <c r="E6" s="23">
        <f>9.81*Messwerte!E6</f>
        <v>2.5506</v>
      </c>
      <c r="F6" s="23">
        <f>9.81*Messwerte!F6</f>
        <v>10.66347</v>
      </c>
      <c r="G6" s="23">
        <f>9.81*Messwerte!G6</f>
        <v>-0.49050000000000005</v>
      </c>
      <c r="H6" s="23">
        <f>Messwerte!H6</f>
        <v>-0.785</v>
      </c>
      <c r="I6" s="24">
        <f>273.15+Messwerte!C6</f>
        <v>298.15</v>
      </c>
    </row>
    <row r="7" spans="1:9" ht="12.75">
      <c r="A7" s="14">
        <v>4</v>
      </c>
      <c r="B7" s="15">
        <v>-12</v>
      </c>
      <c r="C7" s="19">
        <f>Messwerte!C7</f>
        <v>26</v>
      </c>
      <c r="D7" s="23"/>
      <c r="E7" s="23">
        <f>9.81*Messwerte!E7</f>
        <v>3.0411</v>
      </c>
      <c r="F7" s="23">
        <f>9.81*Messwerte!F7</f>
        <v>9.182160000000001</v>
      </c>
      <c r="G7" s="23">
        <f>9.81*Messwerte!G7</f>
        <v>-0.16677000000000003</v>
      </c>
      <c r="H7" s="23">
        <f>Messwerte!H7</f>
        <v>-0.569</v>
      </c>
      <c r="I7" s="24">
        <f>273.15+Messwerte!C7</f>
        <v>299.15</v>
      </c>
    </row>
    <row r="8" spans="1:9" ht="12.75">
      <c r="A8" s="14">
        <v>5</v>
      </c>
      <c r="B8" s="15">
        <v>-10</v>
      </c>
      <c r="C8" s="19">
        <f>Messwerte!C8</f>
        <v>26</v>
      </c>
      <c r="D8" s="23"/>
      <c r="E8" s="23">
        <f>9.81*Messwerte!E8</f>
        <v>1.6677000000000002</v>
      </c>
      <c r="F8" s="23">
        <f>9.81*Messwerte!F8</f>
        <v>6.258780000000001</v>
      </c>
      <c r="G8" s="23">
        <f>9.81*Messwerte!G8</f>
        <v>0.14715</v>
      </c>
      <c r="H8" s="23">
        <f>Messwerte!H8</f>
        <v>-0.373</v>
      </c>
      <c r="I8" s="24">
        <f>273.15+Messwerte!C8</f>
        <v>299.15</v>
      </c>
    </row>
    <row r="9" spans="1:9" ht="12.75">
      <c r="A9" s="14">
        <v>6</v>
      </c>
      <c r="B9" s="15">
        <v>-8</v>
      </c>
      <c r="C9" s="19">
        <f>Messwerte!C9</f>
        <v>27</v>
      </c>
      <c r="D9" s="23"/>
      <c r="E9" s="23">
        <f>9.81*Messwerte!E9</f>
        <v>5.886</v>
      </c>
      <c r="F9" s="23">
        <f>9.81*Messwerte!F9</f>
        <v>3.80628</v>
      </c>
      <c r="G9" s="23">
        <f>9.81*Messwerte!G9</f>
        <v>0.6670800000000001</v>
      </c>
      <c r="H9" s="23">
        <f>Messwerte!H9</f>
        <v>-0.226</v>
      </c>
      <c r="I9" s="24">
        <f>273.15+Messwerte!C9</f>
        <v>300.15</v>
      </c>
    </row>
    <row r="10" spans="1:9" ht="12.75">
      <c r="A10" s="14">
        <v>7</v>
      </c>
      <c r="B10" s="15">
        <v>-6</v>
      </c>
      <c r="C10" s="19">
        <f>Messwerte!C10</f>
        <v>28</v>
      </c>
      <c r="D10" s="23"/>
      <c r="E10" s="23">
        <f>9.81*Messwerte!E10</f>
        <v>14.4207</v>
      </c>
      <c r="F10" s="23">
        <f>9.81*Messwerte!F10</f>
        <v>3.80628</v>
      </c>
      <c r="G10" s="23">
        <f>9.81*Messwerte!G10</f>
        <v>0.9319500000000001</v>
      </c>
      <c r="H10" s="23">
        <f>Messwerte!H10</f>
        <v>-0.098</v>
      </c>
      <c r="I10" s="24">
        <f>273.15+Messwerte!C10</f>
        <v>301.15</v>
      </c>
    </row>
    <row r="11" spans="1:9" ht="12.75">
      <c r="A11" s="14">
        <v>8</v>
      </c>
      <c r="B11" s="15">
        <v>-4</v>
      </c>
      <c r="C11" s="19">
        <f>Messwerte!C11</f>
        <v>28</v>
      </c>
      <c r="D11" s="23"/>
      <c r="E11" s="23">
        <f>9.81*Messwerte!E11</f>
        <v>23.544</v>
      </c>
      <c r="F11" s="23">
        <f>9.81*Messwerte!F11</f>
        <v>4.1202</v>
      </c>
      <c r="G11" s="23">
        <f>9.81*Messwerte!G11</f>
        <v>1.1870100000000001</v>
      </c>
      <c r="H11" s="23">
        <f>Messwerte!H11</f>
        <v>0</v>
      </c>
      <c r="I11" s="24">
        <f>273.15+Messwerte!C11</f>
        <v>301.15</v>
      </c>
    </row>
    <row r="12" spans="1:9" ht="12.75">
      <c r="A12" s="14">
        <v>9</v>
      </c>
      <c r="B12" s="15">
        <v>-2</v>
      </c>
      <c r="C12" s="19">
        <f>Messwerte!C12</f>
        <v>29</v>
      </c>
      <c r="D12" s="23"/>
      <c r="E12" s="23">
        <f>9.81*Messwerte!E12</f>
        <v>31.686300000000003</v>
      </c>
      <c r="F12" s="23">
        <f>9.81*Messwerte!F12</f>
        <v>4.63032</v>
      </c>
      <c r="G12" s="23">
        <f>9.81*Messwerte!G12</f>
        <v>1.41264</v>
      </c>
      <c r="H12" s="23">
        <f>Messwerte!H12</f>
        <v>0.078</v>
      </c>
      <c r="I12" s="24">
        <f>273.15+Messwerte!C12</f>
        <v>302.15</v>
      </c>
    </row>
    <row r="13" spans="1:9" ht="12.75">
      <c r="A13" s="14">
        <v>10</v>
      </c>
      <c r="B13" s="15">
        <v>0</v>
      </c>
      <c r="C13" s="19">
        <f>Messwerte!C13</f>
        <v>29</v>
      </c>
      <c r="D13" s="23"/>
      <c r="E13" s="23">
        <f>9.81*Messwerte!E13</f>
        <v>40.4172</v>
      </c>
      <c r="F13" s="23">
        <f>9.81*Messwerte!F13</f>
        <v>5.395500000000001</v>
      </c>
      <c r="G13" s="23">
        <f>9.81*Messwerte!G13</f>
        <v>1.6480800000000002</v>
      </c>
      <c r="H13" s="23">
        <f>Messwerte!H13</f>
        <v>0.167</v>
      </c>
      <c r="I13" s="24">
        <f>273.15+Messwerte!C13</f>
        <v>302.15</v>
      </c>
    </row>
    <row r="14" spans="1:9" ht="12.75">
      <c r="A14" s="14">
        <v>11</v>
      </c>
      <c r="B14" s="15">
        <v>2</v>
      </c>
      <c r="C14" s="19">
        <f>Messwerte!C14</f>
        <v>30</v>
      </c>
      <c r="D14" s="23"/>
      <c r="E14" s="23">
        <f>9.81*Messwerte!E14</f>
        <v>48.7557</v>
      </c>
      <c r="F14" s="23">
        <f>9.81*Messwerte!F14</f>
        <v>6.16068</v>
      </c>
      <c r="G14" s="23">
        <f>9.81*Messwerte!G14</f>
        <v>1.85409</v>
      </c>
      <c r="H14" s="23">
        <f>Messwerte!H14</f>
        <v>0.216</v>
      </c>
      <c r="I14" s="24">
        <f>273.15+Messwerte!C14</f>
        <v>303.15</v>
      </c>
    </row>
    <row r="15" spans="1:9" ht="12.75">
      <c r="A15" s="14">
        <v>12</v>
      </c>
      <c r="B15" s="15">
        <v>4</v>
      </c>
      <c r="C15" s="19">
        <f>Messwerte!C15</f>
        <v>30</v>
      </c>
      <c r="D15" s="23"/>
      <c r="E15" s="23">
        <f>9.81*Messwerte!E15</f>
        <v>57.4866</v>
      </c>
      <c r="F15" s="23">
        <f>9.81*Messwerte!F15</f>
        <v>7.27902</v>
      </c>
      <c r="G15" s="23">
        <f>9.81*Messwerte!G15</f>
        <v>1.9620000000000002</v>
      </c>
      <c r="H15" s="23">
        <f>Messwerte!H15</f>
        <v>0.245</v>
      </c>
      <c r="I15" s="24">
        <f>273.15+Messwerte!C15</f>
        <v>303.15</v>
      </c>
    </row>
    <row r="16" spans="1:9" ht="12.75">
      <c r="A16" s="14">
        <v>13</v>
      </c>
      <c r="B16" s="15">
        <v>6</v>
      </c>
      <c r="C16" s="19">
        <f>Messwerte!C16</f>
        <v>31</v>
      </c>
      <c r="D16" s="23"/>
      <c r="E16" s="23">
        <f>9.81*Messwerte!E16</f>
        <v>64.9422</v>
      </c>
      <c r="F16" s="23">
        <f>9.81*Messwerte!F16</f>
        <v>8.61318</v>
      </c>
      <c r="G16" s="23">
        <f>9.81*Messwerte!G16</f>
        <v>2.07972</v>
      </c>
      <c r="H16" s="23">
        <f>Messwerte!H16</f>
        <v>0.245</v>
      </c>
      <c r="I16" s="24">
        <f>273.15+Messwerte!C16</f>
        <v>304.15</v>
      </c>
    </row>
    <row r="17" spans="1:9" ht="12.75">
      <c r="A17" s="14">
        <v>14</v>
      </c>
      <c r="B17" s="15">
        <v>8</v>
      </c>
      <c r="C17" s="19">
        <f>Messwerte!C17</f>
        <v>32</v>
      </c>
      <c r="D17" s="23"/>
      <c r="E17" s="23">
        <f>9.81*Messwerte!E17</f>
        <v>71.7111</v>
      </c>
      <c r="F17" s="23">
        <f>9.81*Messwerte!F17</f>
        <v>10.045440000000001</v>
      </c>
      <c r="G17" s="23">
        <f>9.81*Messwerte!G17</f>
        <v>2.18763</v>
      </c>
      <c r="H17" s="23">
        <f>Messwerte!H17</f>
        <v>0.235</v>
      </c>
      <c r="I17" s="24">
        <f>273.15+Messwerte!C17</f>
        <v>305.15</v>
      </c>
    </row>
    <row r="18" spans="1:9" ht="12.75">
      <c r="A18" s="14">
        <v>15</v>
      </c>
      <c r="B18" s="15">
        <v>10</v>
      </c>
      <c r="C18" s="19">
        <f>Messwerte!C18</f>
        <v>32</v>
      </c>
      <c r="D18" s="23"/>
      <c r="E18" s="23">
        <f>9.81*Messwerte!E18</f>
        <v>78.48</v>
      </c>
      <c r="F18" s="23">
        <f>9.81*Messwerte!F18</f>
        <v>11.49732</v>
      </c>
      <c r="G18" s="23">
        <f>9.81*Messwerte!G18</f>
        <v>2.2661100000000003</v>
      </c>
      <c r="H18" s="23">
        <f>Messwerte!H18</f>
        <v>0.206</v>
      </c>
      <c r="I18" s="24">
        <f>273.15+Messwerte!C18</f>
        <v>305.15</v>
      </c>
    </row>
    <row r="19" spans="1:9" ht="12.75">
      <c r="A19" s="14">
        <v>16</v>
      </c>
      <c r="B19" s="15">
        <v>12</v>
      </c>
      <c r="C19" s="19">
        <f>Messwerte!C19</f>
        <v>32</v>
      </c>
      <c r="D19" s="23"/>
      <c r="E19" s="23">
        <f>9.81*Messwerte!E19</f>
        <v>84.56219999999999</v>
      </c>
      <c r="F19" s="23">
        <f>9.81*Messwerte!F19</f>
        <v>13.008060000000002</v>
      </c>
      <c r="G19" s="23">
        <f>9.81*Messwerte!G19</f>
        <v>2.32497</v>
      </c>
      <c r="H19" s="23">
        <f>Messwerte!H19</f>
        <v>0.177</v>
      </c>
      <c r="I19" s="24">
        <f>273.15+Messwerte!C19</f>
        <v>305.15</v>
      </c>
    </row>
    <row r="20" spans="1:9" ht="12.75">
      <c r="A20" s="14">
        <v>17</v>
      </c>
      <c r="B20" s="15">
        <v>14</v>
      </c>
      <c r="C20" s="19">
        <f>Messwerte!C20</f>
        <v>32</v>
      </c>
      <c r="D20" s="23"/>
      <c r="E20" s="23">
        <f>9.81*Messwerte!E20</f>
        <v>89.9577</v>
      </c>
      <c r="F20" s="23">
        <f>9.81*Messwerte!F20</f>
        <v>14.715</v>
      </c>
      <c r="G20" s="23">
        <f>9.81*Messwerte!G20</f>
        <v>2.3544</v>
      </c>
      <c r="H20" s="23">
        <f>Messwerte!H20</f>
        <v>0.118</v>
      </c>
      <c r="I20" s="24">
        <f>273.15+Messwerte!C20</f>
        <v>305.15</v>
      </c>
    </row>
    <row r="21" spans="1:9" ht="12.75">
      <c r="A21" s="14">
        <v>18</v>
      </c>
      <c r="B21" s="15">
        <v>16</v>
      </c>
      <c r="C21" s="19">
        <f>Messwerte!C21</f>
        <v>33</v>
      </c>
      <c r="D21" s="23"/>
      <c r="E21" s="23">
        <f>9.81*Messwerte!E21</f>
        <v>94.2741</v>
      </c>
      <c r="F21" s="23">
        <f>9.81*Messwerte!F21</f>
        <v>16.46118</v>
      </c>
      <c r="G21" s="23">
        <f>9.81*Messwerte!G21</f>
        <v>2.3740200000000002</v>
      </c>
      <c r="H21" s="23">
        <f>Messwerte!H21</f>
        <v>0.059</v>
      </c>
      <c r="I21" s="24">
        <f>273.15+Messwerte!C21</f>
        <v>306.15</v>
      </c>
    </row>
    <row r="22" spans="1:9" ht="12.75">
      <c r="A22" s="14">
        <v>19</v>
      </c>
      <c r="B22" s="15">
        <v>18</v>
      </c>
      <c r="C22" s="19">
        <f>Messwerte!C22</f>
        <v>33</v>
      </c>
      <c r="D22" s="23"/>
      <c r="E22" s="23">
        <f>9.81*Messwerte!E22</f>
        <v>98.0019</v>
      </c>
      <c r="F22" s="23">
        <f>9.81*Messwerte!F22</f>
        <v>18.325080000000003</v>
      </c>
      <c r="G22" s="23">
        <f>9.81*Messwerte!G22</f>
        <v>2.3544</v>
      </c>
      <c r="H22" s="23">
        <f>Messwerte!H22</f>
        <v>-0.02</v>
      </c>
      <c r="I22" s="24">
        <f>273.15+Messwerte!C22</f>
        <v>306.15</v>
      </c>
    </row>
    <row r="23" spans="1:9" ht="12.75">
      <c r="A23" s="14">
        <v>20</v>
      </c>
      <c r="B23" s="15">
        <v>20</v>
      </c>
      <c r="C23" s="19">
        <f>Messwerte!C23</f>
        <v>33</v>
      </c>
      <c r="D23" s="23"/>
      <c r="E23" s="23">
        <f>9.81*Messwerte!E23</f>
        <v>100.25820000000002</v>
      </c>
      <c r="F23" s="23">
        <f>9.81*Messwerte!F23</f>
        <v>20.287080000000003</v>
      </c>
      <c r="G23" s="23">
        <f>9.81*Messwerte!G23</f>
        <v>2.32497</v>
      </c>
      <c r="H23" s="23">
        <f>Messwerte!H23</f>
        <v>-0.118</v>
      </c>
      <c r="I23" s="24">
        <f>273.15+Messwerte!C23</f>
        <v>306.15</v>
      </c>
    </row>
    <row r="24" spans="1:9" ht="12.75">
      <c r="A24" s="14">
        <v>21</v>
      </c>
      <c r="B24" s="15">
        <v>22</v>
      </c>
      <c r="C24" s="19">
        <f>Messwerte!C24</f>
        <v>34</v>
      </c>
      <c r="D24" s="23"/>
      <c r="E24" s="23">
        <f>9.81*Messwerte!E24</f>
        <v>100.8468</v>
      </c>
      <c r="F24" s="23">
        <f>9.81*Messwerte!F24</f>
        <v>23.122170000000004</v>
      </c>
      <c r="G24" s="23">
        <f>9.81*Messwerte!G24</f>
        <v>2.2955400000000004</v>
      </c>
      <c r="H24" s="23">
        <f>Messwerte!H24</f>
        <v>-0.245</v>
      </c>
      <c r="I24" s="24">
        <f>273.15+Messwerte!C24</f>
        <v>307.15</v>
      </c>
    </row>
    <row r="25" spans="1:9" ht="12.75">
      <c r="A25" s="14">
        <v>22</v>
      </c>
      <c r="B25" s="15">
        <v>24</v>
      </c>
      <c r="C25" s="19">
        <f>Messwerte!C25</f>
        <v>34</v>
      </c>
      <c r="D25" s="23"/>
      <c r="E25" s="23">
        <f>9.81*Messwerte!E25</f>
        <v>98.1981</v>
      </c>
      <c r="F25" s="23">
        <f>9.81*Messwerte!F25</f>
        <v>25.810109999999998</v>
      </c>
      <c r="G25" s="23">
        <f>9.81*Messwerte!G25</f>
        <v>2.2563000000000004</v>
      </c>
      <c r="H25" s="23">
        <f>Messwerte!H25</f>
        <v>-0.363</v>
      </c>
      <c r="I25" s="24">
        <f>273.15+Messwerte!C25</f>
        <v>307.15</v>
      </c>
    </row>
    <row r="26" spans="1:9" ht="13.5" thickBot="1">
      <c r="A26" s="16">
        <v>23</v>
      </c>
      <c r="B26" s="17">
        <v>26</v>
      </c>
      <c r="C26" s="20">
        <f>Messwerte!C26</f>
        <v>34</v>
      </c>
      <c r="D26" s="25"/>
      <c r="E26" s="25">
        <f>9.81*Messwerte!E26</f>
        <v>93.19500000000001</v>
      </c>
      <c r="F26" s="25">
        <f>9.81*Messwerte!F26</f>
        <v>27.70344</v>
      </c>
      <c r="G26" s="25">
        <f>9.81*Messwerte!G26</f>
        <v>2.07972</v>
      </c>
      <c r="H26" s="25">
        <f>Messwerte!H26</f>
        <v>-0.51</v>
      </c>
      <c r="I26" s="26">
        <f>273.15+Messwerte!C26</f>
        <v>307.15</v>
      </c>
    </row>
  </sheetData>
  <printOptions/>
  <pageMargins left="0.75" right="0.3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P26"/>
  <sheetViews>
    <sheetView workbookViewId="0" topLeftCell="A1">
      <selection activeCell="A1" sqref="A1"/>
    </sheetView>
  </sheetViews>
  <sheetFormatPr defaultColWidth="11.421875" defaultRowHeight="12.75"/>
  <cols>
    <col min="1" max="2" width="6.7109375" style="0" customWidth="1"/>
    <col min="3" max="10" width="10.7109375" style="0" customWidth="1"/>
    <col min="12" max="12" width="8.57421875" style="0" bestFit="1" customWidth="1"/>
    <col min="13" max="13" width="11.140625" style="0" bestFit="1" customWidth="1"/>
    <col min="14" max="14" width="9.421875" style="0" bestFit="1" customWidth="1"/>
    <col min="15" max="15" width="8.57421875" style="0" bestFit="1" customWidth="1"/>
    <col min="16" max="16" width="6.421875" style="0" bestFit="1" customWidth="1"/>
  </cols>
  <sheetData>
    <row r="1" ht="13.5" thickBot="1"/>
    <row r="2" spans="1:16" ht="15.75">
      <c r="A2" s="34" t="s">
        <v>0</v>
      </c>
      <c r="B2" s="8" t="s">
        <v>31</v>
      </c>
      <c r="C2" s="27" t="s">
        <v>38</v>
      </c>
      <c r="D2" s="27" t="s">
        <v>40</v>
      </c>
      <c r="E2" s="27" t="s">
        <v>41</v>
      </c>
      <c r="F2" s="27" t="s">
        <v>9</v>
      </c>
      <c r="G2" s="27" t="s">
        <v>42</v>
      </c>
      <c r="H2" s="40" t="s">
        <v>43</v>
      </c>
      <c r="I2" s="27" t="s">
        <v>44</v>
      </c>
      <c r="J2" s="36" t="s">
        <v>10</v>
      </c>
      <c r="K2" s="2"/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</row>
    <row r="3" spans="1:16" ht="15" thickBot="1">
      <c r="A3" s="37" t="s">
        <v>1</v>
      </c>
      <c r="B3" s="38" t="s">
        <v>2</v>
      </c>
      <c r="C3" s="33" t="s">
        <v>39</v>
      </c>
      <c r="D3" s="33" t="s">
        <v>12</v>
      </c>
      <c r="E3" s="33" t="s">
        <v>13</v>
      </c>
      <c r="F3" s="33" t="s">
        <v>14</v>
      </c>
      <c r="G3" s="33" t="s">
        <v>11</v>
      </c>
      <c r="H3" s="33" t="s">
        <v>4</v>
      </c>
      <c r="I3" s="41" t="s">
        <v>4</v>
      </c>
      <c r="J3" s="39" t="s">
        <v>7</v>
      </c>
      <c r="K3" s="2"/>
      <c r="L3" s="2" t="s">
        <v>12</v>
      </c>
      <c r="M3" s="2"/>
      <c r="N3" s="2"/>
      <c r="O3" s="2"/>
      <c r="P3" s="2"/>
    </row>
    <row r="4" spans="1:16" ht="12.75">
      <c r="A4" s="12">
        <v>1</v>
      </c>
      <c r="B4" s="13">
        <v>-18</v>
      </c>
      <c r="C4" s="21">
        <f>((M4/(287.2*'Auswertung Blatt1'!I4))*(1-((0.377*0.39*'Auswertung Blatt2'!L4)/M4)))</f>
        <v>1.1880316320942346</v>
      </c>
      <c r="D4" s="42">
        <f>(9.80665*Messwerte!D4)</f>
        <v>1360.182355</v>
      </c>
      <c r="E4" s="42">
        <f>D4/C4</f>
        <v>1144.9041576462928</v>
      </c>
      <c r="F4" s="42">
        <f>(E4/0.5236)^(1/1.9882)</f>
        <v>47.84048138437037</v>
      </c>
      <c r="G4" s="21">
        <f>((100100/(287.2*'Auswertung Blatt1'!I4))*(1-((0.377*L4*0.39)/100100)))</f>
        <v>1.172039699001626</v>
      </c>
      <c r="H4" s="21">
        <f>(0.5*F4^2*G4*0.0005*3.75*0.9)</f>
        <v>2.2633264046413255</v>
      </c>
      <c r="I4" s="21">
        <f>'Auswertung Blatt1'!F4-'Auswertung Blatt2'!H4</f>
        <v>11.784593595358674</v>
      </c>
      <c r="J4" s="22">
        <f>'Auswertung Blatt1'!G4-'Auswertung Blatt1'!H4</f>
        <v>0.029079999999999995</v>
      </c>
      <c r="K4" s="1"/>
      <c r="L4" s="1">
        <f>Messwerte!J4*100</f>
        <v>2809</v>
      </c>
      <c r="M4" s="1">
        <f>100100+(9.80665*Messwerte!D4)</f>
        <v>101460.182355</v>
      </c>
      <c r="N4" s="3">
        <f>(('Auswertung Blatt1'!I4/273.15)^(0.76)*0.0000172)/'Auswertung Blatt2'!G4</f>
        <v>1.560522838766539E-05</v>
      </c>
      <c r="O4" s="1">
        <f>(F4*0.0005)/N4</f>
        <v>1532.8350279763997</v>
      </c>
      <c r="P4" s="1">
        <v>0.9</v>
      </c>
    </row>
    <row r="5" spans="1:16" ht="12.75">
      <c r="A5" s="14">
        <v>2</v>
      </c>
      <c r="B5" s="15">
        <v>-16</v>
      </c>
      <c r="C5" s="23">
        <f>((M5/(287.2*'Auswertung Blatt1'!I5))*(1-((0.377*0.39*'Auswertung Blatt2'!L5)/M5)))</f>
        <v>1.1836516097447574</v>
      </c>
      <c r="D5" s="43">
        <f>(9.80665*Messwerte!D5)</f>
        <v>1353.3176999999998</v>
      </c>
      <c r="E5" s="43">
        <f aca="true" t="shared" si="0" ref="E5:E26">D5/C5</f>
        <v>1143.3412406644125</v>
      </c>
      <c r="F5" s="43">
        <f aca="true" t="shared" si="1" ref="F5:F26">(E5/0.5236)^(1/1.9882)</f>
        <v>47.80762273867969</v>
      </c>
      <c r="G5" s="23">
        <f>((100100/(287.2*'Auswertung Blatt1'!I5))*(1-((0.377*L5*0.39)/100100)))</f>
        <v>1.1677939318605677</v>
      </c>
      <c r="H5" s="23">
        <f aca="true" t="shared" si="2" ref="H5:H26">(0.5*F5^2*G5*0.0005*3.75*0.9)</f>
        <v>2.2520306526119827</v>
      </c>
      <c r="I5" s="23">
        <f>'Auswertung Blatt1'!F5-'Auswertung Blatt2'!H5</f>
        <v>9.990849347388018</v>
      </c>
      <c r="J5" s="24">
        <f>'Auswertung Blatt1'!G5-'Auswertung Blatt1'!H5</f>
        <v>0.14671999999999996</v>
      </c>
      <c r="K5" s="1"/>
      <c r="L5" s="1">
        <f>Messwerte!J5*100</f>
        <v>2984</v>
      </c>
      <c r="M5" s="1">
        <f>100100+(9.80665*Messwerte!D5)</f>
        <v>101453.3177</v>
      </c>
      <c r="N5" s="3">
        <f>(('Auswertung Blatt1'!I5/273.15)^(0.76)*0.0000172)/'Auswertung Blatt2'!G5</f>
        <v>1.570214108784711E-05</v>
      </c>
      <c r="O5" s="1">
        <f aca="true" t="shared" si="3" ref="O5:O26">(F5*0.0005)/N5</f>
        <v>1522.328148474002</v>
      </c>
      <c r="P5" s="1">
        <v>0.9</v>
      </c>
    </row>
    <row r="6" spans="1:16" ht="12.75">
      <c r="A6" s="14">
        <v>3</v>
      </c>
      <c r="B6" s="15">
        <v>-14</v>
      </c>
      <c r="C6" s="23">
        <f>((M6/(287.2*'Auswertung Blatt1'!I6))*(1-((0.377*0.39*'Auswertung Blatt2'!L6)/M6)))</f>
        <v>1.179308420204539</v>
      </c>
      <c r="D6" s="43">
        <f>(9.80665*Messwerte!D6)</f>
        <v>1348.4143749999998</v>
      </c>
      <c r="E6" s="43">
        <f t="shared" si="0"/>
        <v>1143.3941722947516</v>
      </c>
      <c r="F6" s="43">
        <f t="shared" si="1"/>
        <v>47.80873593428872</v>
      </c>
      <c r="G6" s="23">
        <f>((100100/(287.2*'Auswertung Blatt1'!I6))*(1-((0.377*L6*0.39)/100100)))</f>
        <v>1.1635611918810382</v>
      </c>
      <c r="H6" s="23">
        <f t="shared" si="2"/>
        <v>2.243972528527779</v>
      </c>
      <c r="I6" s="23">
        <f>'Auswertung Blatt1'!F6-'Auswertung Blatt2'!H6</f>
        <v>8.419497471472221</v>
      </c>
      <c r="J6" s="24">
        <f>'Auswertung Blatt1'!G6-'Auswertung Blatt1'!H6</f>
        <v>0.2945</v>
      </c>
      <c r="K6" s="1"/>
      <c r="L6" s="1">
        <f>Messwerte!J6*100</f>
        <v>3168</v>
      </c>
      <c r="M6" s="1">
        <f>100100+(9.80665*Messwerte!D6)</f>
        <v>101448.414375</v>
      </c>
      <c r="N6" s="3">
        <f>(('Auswertung Blatt1'!I6/273.15)^(0.76)*0.0000172)/'Auswertung Blatt2'!G6</f>
        <v>1.579955160593428E-05</v>
      </c>
      <c r="O6" s="1">
        <f t="shared" si="3"/>
        <v>1512.9776188183673</v>
      </c>
      <c r="P6" s="1">
        <v>0.9</v>
      </c>
    </row>
    <row r="7" spans="1:16" ht="12.75">
      <c r="A7" s="14">
        <v>4</v>
      </c>
      <c r="B7" s="15">
        <v>-12</v>
      </c>
      <c r="C7" s="23">
        <f>((M7/(287.2*'Auswertung Blatt1'!I7))*(1-((0.377*0.39*'Auswertung Blatt2'!L7)/M7)))</f>
        <v>1.175035936837288</v>
      </c>
      <c r="D7" s="43">
        <f>(9.80665*Messwerte!D7)</f>
        <v>1348.4143749999998</v>
      </c>
      <c r="E7" s="43">
        <f t="shared" si="0"/>
        <v>1147.5516047869778</v>
      </c>
      <c r="F7" s="43">
        <f t="shared" si="1"/>
        <v>47.896090281237974</v>
      </c>
      <c r="G7" s="23">
        <f>((100100/(287.2*'Auswertung Blatt1'!I7))*(1-((0.377*L7*0.39)/100100)))</f>
        <v>1.15934134842127</v>
      </c>
      <c r="H7" s="23">
        <f t="shared" si="2"/>
        <v>2.244012329608494</v>
      </c>
      <c r="I7" s="23">
        <f>'Auswertung Blatt1'!F7-'Auswertung Blatt2'!H7</f>
        <v>6.9381476703915075</v>
      </c>
      <c r="J7" s="24">
        <f>'Auswertung Blatt1'!G7-'Auswertung Blatt1'!H7</f>
        <v>0.4022299999999999</v>
      </c>
      <c r="K7" s="1"/>
      <c r="L7" s="1">
        <f>Messwerte!J7*100</f>
        <v>3361</v>
      </c>
      <c r="M7" s="1">
        <f>100100+(9.80665*Messwerte!D7)</f>
        <v>101448.414375</v>
      </c>
      <c r="N7" s="3">
        <f>(('Auswertung Blatt1'!I7/273.15)^(0.76)*0.0000172)/'Auswertung Blatt2'!G7</f>
        <v>1.5897464038047066E-05</v>
      </c>
      <c r="O7" s="1">
        <f t="shared" si="3"/>
        <v>1506.4066245600325</v>
      </c>
      <c r="P7" s="1">
        <v>0.9</v>
      </c>
    </row>
    <row r="8" spans="1:16" ht="12.75">
      <c r="A8" s="14">
        <v>5</v>
      </c>
      <c r="B8" s="15">
        <v>-10</v>
      </c>
      <c r="C8" s="23">
        <f>((M8/(287.2*'Auswertung Blatt1'!I8))*(1-((0.377*0.39*'Auswertung Blatt2'!L8)/M8)))</f>
        <v>1.1750131083450466</v>
      </c>
      <c r="D8" s="43">
        <f>(9.80665*Messwerte!D8)</f>
        <v>1346.453045</v>
      </c>
      <c r="E8" s="43">
        <f t="shared" si="0"/>
        <v>1145.9047013496036</v>
      </c>
      <c r="F8" s="43">
        <f t="shared" si="1"/>
        <v>47.8615050341175</v>
      </c>
      <c r="G8" s="23">
        <f>((100100/(287.2*'Auswertung Blatt1'!I8))*(1-((0.377*L8*0.39)/100100)))</f>
        <v>1.15934134842127</v>
      </c>
      <c r="H8" s="23">
        <f t="shared" si="2"/>
        <v>2.240772745753669</v>
      </c>
      <c r="I8" s="23">
        <f>'Auswertung Blatt1'!F8-'Auswertung Blatt2'!H8</f>
        <v>4.018007254246331</v>
      </c>
      <c r="J8" s="24">
        <f>'Auswertung Blatt1'!G8-'Auswertung Blatt1'!H8</f>
        <v>0.52015</v>
      </c>
      <c r="K8" s="1"/>
      <c r="L8" s="1">
        <f>Messwerte!J8*100</f>
        <v>3361</v>
      </c>
      <c r="M8" s="1">
        <f>100100+(9.80665*Messwerte!D8)</f>
        <v>101446.453045</v>
      </c>
      <c r="N8" s="3">
        <f>(('Auswertung Blatt1'!I8/273.15)^(0.76)*0.0000172)/'Auswertung Blatt2'!G8</f>
        <v>1.5897464038047066E-05</v>
      </c>
      <c r="O8" s="1">
        <f t="shared" si="3"/>
        <v>1505.3188646809192</v>
      </c>
      <c r="P8" s="1">
        <v>0.9</v>
      </c>
    </row>
    <row r="9" spans="1:16" ht="12.75">
      <c r="A9" s="14">
        <v>6</v>
      </c>
      <c r="B9" s="15">
        <v>-8</v>
      </c>
      <c r="C9" s="23">
        <f>((M9/(287.2*'Auswertung Blatt1'!I9))*(1-((0.377*0.39*'Auswertung Blatt2'!L9)/M9)))</f>
        <v>1.1707162795111266</v>
      </c>
      <c r="D9" s="43">
        <f>(9.80665*Messwerte!D9)</f>
        <v>1343.5110499999998</v>
      </c>
      <c r="E9" s="43">
        <f t="shared" si="0"/>
        <v>1147.5974781533146</v>
      </c>
      <c r="F9" s="43">
        <f t="shared" si="1"/>
        <v>47.897053276313976</v>
      </c>
      <c r="G9" s="23">
        <f>((100100/(287.2*'Auswertung Blatt1'!I9))*(1-((0.377*L9*0.39)/100100)))</f>
        <v>1.1551308613334932</v>
      </c>
      <c r="H9" s="23">
        <f t="shared" si="2"/>
        <v>2.2359524517660434</v>
      </c>
      <c r="I9" s="23">
        <f>'Auswertung Blatt1'!F9-'Auswertung Blatt2'!H9</f>
        <v>1.5703275482339567</v>
      </c>
      <c r="J9" s="24">
        <f>'Auswertung Blatt1'!G9-'Auswertung Blatt1'!H9</f>
        <v>0.8930800000000001</v>
      </c>
      <c r="K9" s="1"/>
      <c r="L9" s="1">
        <f>Messwerte!J9*100</f>
        <v>3565</v>
      </c>
      <c r="M9" s="1">
        <f>100100+(9.80665*Messwerte!D9)</f>
        <v>101443.51105</v>
      </c>
      <c r="N9" s="3">
        <f>(('Auswertung Blatt1'!I9/273.15)^(0.76)*0.0000172)/'Auswertung Blatt2'!G9</f>
        <v>1.599592976353918E-05</v>
      </c>
      <c r="O9" s="1">
        <f t="shared" si="3"/>
        <v>1497.1637780471383</v>
      </c>
      <c r="P9" s="1">
        <v>0.9</v>
      </c>
    </row>
    <row r="10" spans="1:16" ht="12.75">
      <c r="A10" s="14">
        <v>7</v>
      </c>
      <c r="B10" s="15">
        <v>-6</v>
      </c>
      <c r="C10" s="23">
        <f>((M10/(287.2*'Auswertung Blatt1'!I10))*(1-((0.377*0.39*'Auswertung Blatt2'!L10)/M10)))</f>
        <v>1.1664406256980555</v>
      </c>
      <c r="D10" s="43">
        <f>(9.80665*Messwerte!D10)</f>
        <v>1341.54972</v>
      </c>
      <c r="E10" s="43">
        <f t="shared" si="0"/>
        <v>1150.122595564734</v>
      </c>
      <c r="F10" s="43">
        <f t="shared" si="1"/>
        <v>47.950032236569804</v>
      </c>
      <c r="G10" s="23">
        <f>((100100/(287.2*'Auswertung Blatt1'!I10))*(1-((0.377*L10*0.39)/100100)))</f>
        <v>1.1509296374112792</v>
      </c>
      <c r="H10" s="23">
        <f t="shared" si="2"/>
        <v>2.232751379972652</v>
      </c>
      <c r="I10" s="23">
        <f>'Auswertung Blatt1'!F10-'Auswertung Blatt2'!H10</f>
        <v>1.5735286200273482</v>
      </c>
      <c r="J10" s="24">
        <f>'Auswertung Blatt1'!G10-'Auswertung Blatt1'!H10</f>
        <v>1.0299500000000001</v>
      </c>
      <c r="K10" s="1"/>
      <c r="L10" s="1">
        <f>Messwerte!J10*100</f>
        <v>3779.9999999999995</v>
      </c>
      <c r="M10" s="1">
        <f>100100+(9.80665*Messwerte!D10)</f>
        <v>101441.54972</v>
      </c>
      <c r="N10" s="3">
        <f>(('Auswertung Blatt1'!I10/273.15)^(0.76)*0.0000172)/'Auswertung Blatt2'!G10</f>
        <v>1.6094953891621018E-05</v>
      </c>
      <c r="O10" s="1">
        <f t="shared" si="3"/>
        <v>1489.5983101117313</v>
      </c>
      <c r="P10" s="1">
        <v>0.9</v>
      </c>
    </row>
    <row r="11" spans="1:16" ht="12.75">
      <c r="A11" s="14">
        <v>8</v>
      </c>
      <c r="B11" s="15">
        <v>-4</v>
      </c>
      <c r="C11" s="23">
        <f>((M11/(287.2*'Auswertung Blatt1'!I11))*(1-((0.377*0.39*'Auswertung Blatt2'!L11)/M11)))</f>
        <v>1.166383933489405</v>
      </c>
      <c r="D11" s="43">
        <f>(9.80665*Messwerte!D11)</f>
        <v>1336.646395</v>
      </c>
      <c r="E11" s="43">
        <f t="shared" si="0"/>
        <v>1145.9746286124075</v>
      </c>
      <c r="F11" s="43">
        <f t="shared" si="1"/>
        <v>47.862974020341866</v>
      </c>
      <c r="G11" s="23">
        <f>((100100/(287.2*'Auswertung Blatt1'!I11))*(1-((0.377*L11*0.39)/100100)))</f>
        <v>1.1509296374112792</v>
      </c>
      <c r="H11" s="23">
        <f t="shared" si="2"/>
        <v>2.224651160410441</v>
      </c>
      <c r="I11" s="23">
        <f>'Auswertung Blatt1'!F11-'Auswertung Blatt2'!H11</f>
        <v>1.8955488395895586</v>
      </c>
      <c r="J11" s="24">
        <f>'Auswertung Blatt1'!G11-'Auswertung Blatt1'!H11</f>
        <v>1.1870100000000001</v>
      </c>
      <c r="K11" s="1"/>
      <c r="L11" s="1">
        <f>Messwerte!J11*100</f>
        <v>3779.9999999999995</v>
      </c>
      <c r="M11" s="1">
        <f>100100+(9.80665*Messwerte!D11)</f>
        <v>101436.646395</v>
      </c>
      <c r="N11" s="3">
        <f>(('Auswertung Blatt1'!I11/273.15)^(0.76)*0.0000172)/'Auswertung Blatt2'!G11</f>
        <v>1.6094953891621018E-05</v>
      </c>
      <c r="O11" s="1">
        <f t="shared" si="3"/>
        <v>1486.8937911421785</v>
      </c>
      <c r="P11" s="1">
        <v>0.9</v>
      </c>
    </row>
    <row r="12" spans="1:16" ht="12.75">
      <c r="A12" s="14">
        <v>9</v>
      </c>
      <c r="B12" s="15">
        <v>-2</v>
      </c>
      <c r="C12" s="23">
        <f>((M12/(287.2*'Auswertung Blatt1'!I12))*(1-((0.377*0.39*'Auswertung Blatt2'!L12)/M12)))</f>
        <v>1.16210852458495</v>
      </c>
      <c r="D12" s="43">
        <f>(9.80665*Messwerte!D12)</f>
        <v>1333.7043999999999</v>
      </c>
      <c r="E12" s="43">
        <f t="shared" si="0"/>
        <v>1147.65907984053</v>
      </c>
      <c r="F12" s="43">
        <f t="shared" si="1"/>
        <v>47.898346417531926</v>
      </c>
      <c r="G12" s="23">
        <f>((100100/(287.2*'Auswertung Blatt1'!I12))*(1-((0.377*L12*0.39)/100100)))</f>
        <v>1.1467392790157078</v>
      </c>
      <c r="H12" s="23">
        <f t="shared" si="2"/>
        <v>2.2198289740279358</v>
      </c>
      <c r="I12" s="23">
        <f>'Auswertung Blatt1'!F12-'Auswertung Blatt2'!H12</f>
        <v>2.4104910259720644</v>
      </c>
      <c r="J12" s="24">
        <f>'Auswertung Blatt1'!G12-'Auswertung Blatt1'!H12</f>
        <v>1.3346399999999998</v>
      </c>
      <c r="K12" s="1"/>
      <c r="L12" s="1">
        <f>Messwerte!J12*100</f>
        <v>4004.9999999999995</v>
      </c>
      <c r="M12" s="1">
        <f>100100+(9.80665*Messwerte!D12)</f>
        <v>101433.7044</v>
      </c>
      <c r="N12" s="3">
        <f>(('Auswertung Blatt1'!I12/273.15)^(0.76)*0.0000172)/'Auswertung Blatt2'!G12</f>
        <v>1.6194517665260814E-05</v>
      </c>
      <c r="O12" s="1">
        <f t="shared" si="3"/>
        <v>1478.8444894619997</v>
      </c>
      <c r="P12" s="1">
        <v>0.9</v>
      </c>
    </row>
    <row r="13" spans="1:16" ht="12.75">
      <c r="A13" s="14">
        <v>10</v>
      </c>
      <c r="B13" s="15">
        <v>0</v>
      </c>
      <c r="C13" s="23">
        <f>((M13/(287.2*'Auswertung Blatt1'!I13))*(1-((0.377*0.39*'Auswertung Blatt2'!L13)/M13)))</f>
        <v>1.162029418173932</v>
      </c>
      <c r="D13" s="43">
        <f>(9.80665*Messwerte!D13)</f>
        <v>1326.839745</v>
      </c>
      <c r="E13" s="43">
        <f t="shared" si="0"/>
        <v>1141.8297370518028</v>
      </c>
      <c r="F13" s="43">
        <f t="shared" si="1"/>
        <v>47.77582376131007</v>
      </c>
      <c r="G13" s="23">
        <f>((100100/(287.2*'Auswertung Blatt1'!I13))*(1-((0.377*L13*0.39)/100100)))</f>
        <v>1.1467392790157078</v>
      </c>
      <c r="H13" s="23">
        <f t="shared" si="2"/>
        <v>2.2084869756198926</v>
      </c>
      <c r="I13" s="23">
        <f>'Auswertung Blatt1'!F13-'Auswertung Blatt2'!H13</f>
        <v>3.1870130243801085</v>
      </c>
      <c r="J13" s="24">
        <f>'Auswertung Blatt1'!G13-'Auswertung Blatt1'!H13</f>
        <v>1.4810800000000002</v>
      </c>
      <c r="K13" s="1"/>
      <c r="L13" s="1">
        <f>Messwerte!J13*100</f>
        <v>4004.9999999999995</v>
      </c>
      <c r="M13" s="1">
        <f>100100+(9.80665*Messwerte!D13)</f>
        <v>101426.839745</v>
      </c>
      <c r="N13" s="3">
        <f>(('Auswertung Blatt1'!I13/273.15)^(0.76)*0.0000172)/'Auswertung Blatt2'!G13</f>
        <v>1.6194517665260814E-05</v>
      </c>
      <c r="O13" s="1">
        <f t="shared" si="3"/>
        <v>1475.0616458245916</v>
      </c>
      <c r="P13" s="1">
        <v>0.9</v>
      </c>
    </row>
    <row r="14" spans="1:16" ht="12.75">
      <c r="A14" s="14">
        <v>11</v>
      </c>
      <c r="B14" s="15">
        <v>2</v>
      </c>
      <c r="C14" s="23">
        <f>((M14/(287.2*'Auswertung Blatt1'!I14))*(1-((0.377*0.39*'Auswertung Blatt2'!L14)/M14)))</f>
        <v>1.157704204908351</v>
      </c>
      <c r="D14" s="43">
        <f>(9.80665*Messwerte!D14)</f>
        <v>1318.9944249999999</v>
      </c>
      <c r="E14" s="43">
        <f t="shared" si="0"/>
        <v>1139.3190241581763</v>
      </c>
      <c r="F14" s="43">
        <f t="shared" si="1"/>
        <v>47.722957166962765</v>
      </c>
      <c r="G14" s="23">
        <f>((100100/(287.2*'Auswertung Blatt1'!I14))*(1-((0.377*L14*0.39)/100100)))</f>
        <v>1.142554612387021</v>
      </c>
      <c r="H14" s="23">
        <f t="shared" si="2"/>
        <v>2.1955606965468686</v>
      </c>
      <c r="I14" s="23">
        <f>'Auswertung Blatt1'!F14-'Auswertung Blatt2'!H14</f>
        <v>3.9651193034531316</v>
      </c>
      <c r="J14" s="24">
        <f>'Auswertung Blatt1'!G14-'Auswertung Blatt1'!H14</f>
        <v>1.63809</v>
      </c>
      <c r="K14" s="1"/>
      <c r="L14" s="1">
        <f>Messwerte!J14*100</f>
        <v>4243</v>
      </c>
      <c r="M14" s="1">
        <f>100100+(9.80665*Messwerte!D14)</f>
        <v>101418.994425</v>
      </c>
      <c r="N14" s="3">
        <f>(('Auswertung Blatt1'!I14/273.15)^(0.76)*0.0000172)/'Auswertung Blatt2'!G14</f>
        <v>1.6294698101151444E-05</v>
      </c>
      <c r="O14" s="1">
        <f t="shared" si="3"/>
        <v>1464.3707072913026</v>
      </c>
      <c r="P14" s="1">
        <v>0.9</v>
      </c>
    </row>
    <row r="15" spans="1:16" ht="12.75">
      <c r="A15" s="14">
        <v>12</v>
      </c>
      <c r="B15" s="15">
        <v>4</v>
      </c>
      <c r="C15" s="23">
        <f>((M15/(287.2*'Auswertung Blatt1'!I15))*(1-((0.377*0.39*'Auswertung Blatt2'!L15)/M15)))</f>
        <v>1.1576140958078525</v>
      </c>
      <c r="D15" s="43">
        <f>(9.80665*Messwerte!D15)</f>
        <v>1311.1491049999997</v>
      </c>
      <c r="E15" s="43">
        <f t="shared" si="0"/>
        <v>1132.6305629381623</v>
      </c>
      <c r="F15" s="43">
        <f t="shared" si="1"/>
        <v>47.581838928325446</v>
      </c>
      <c r="G15" s="23">
        <f>((100100/(287.2*'Auswertung Blatt1'!I15))*(1-((0.377*L15*0.39)/100100)))</f>
        <v>1.142554612387021</v>
      </c>
      <c r="H15" s="23">
        <f t="shared" si="2"/>
        <v>2.182595214820708</v>
      </c>
      <c r="I15" s="23">
        <f>'Auswertung Blatt1'!F15-'Auswertung Blatt2'!H15</f>
        <v>5.096424785179292</v>
      </c>
      <c r="J15" s="24">
        <f>'Auswertung Blatt1'!G15-'Auswertung Blatt1'!H15</f>
        <v>1.717</v>
      </c>
      <c r="K15" s="1"/>
      <c r="L15" s="1">
        <f>Messwerte!J15*100</f>
        <v>4243</v>
      </c>
      <c r="M15" s="1">
        <f>100100+(9.80665*Messwerte!D15)</f>
        <v>101411.149105</v>
      </c>
      <c r="N15" s="3">
        <f>(('Auswertung Blatt1'!I15/273.15)^(0.76)*0.0000172)/'Auswertung Blatt2'!G15</f>
        <v>1.6294698101151444E-05</v>
      </c>
      <c r="O15" s="1">
        <f t="shared" si="3"/>
        <v>1460.0405184850629</v>
      </c>
      <c r="P15" s="1">
        <v>0.9</v>
      </c>
    </row>
    <row r="16" spans="1:16" ht="12.75">
      <c r="A16" s="14">
        <v>13</v>
      </c>
      <c r="B16" s="15">
        <v>6</v>
      </c>
      <c r="C16" s="23">
        <f>((M16/(287.2*'Auswertung Blatt1'!I16))*(1-((0.377*0.39*'Auswertung Blatt2'!L16)/M16)))</f>
        <v>1.1532637420053238</v>
      </c>
      <c r="D16" s="43">
        <f>(9.80665*Messwerte!D16)</f>
        <v>1300.36179</v>
      </c>
      <c r="E16" s="43">
        <f t="shared" si="0"/>
        <v>1127.5493563500906</v>
      </c>
      <c r="F16" s="43">
        <f t="shared" si="1"/>
        <v>47.4743547013867</v>
      </c>
      <c r="G16" s="23">
        <f>((100100/(287.2*'Auswertung Blatt1'!I16))*(1-((0.377*L16*0.39)/100100)))</f>
        <v>1.1383772645763321</v>
      </c>
      <c r="H16" s="23">
        <f t="shared" si="2"/>
        <v>2.164801797724889</v>
      </c>
      <c r="I16" s="23">
        <f>'Auswertung Blatt1'!F16-'Auswertung Blatt2'!H16</f>
        <v>6.44837820227511</v>
      </c>
      <c r="J16" s="24">
        <f>'Auswertung Blatt1'!G16-'Auswertung Blatt1'!H16</f>
        <v>1.83472</v>
      </c>
      <c r="K16" s="1"/>
      <c r="L16" s="1">
        <f>Messwerte!J16*100</f>
        <v>4493</v>
      </c>
      <c r="M16" s="1">
        <f>100100+(9.80665*Messwerte!D16)</f>
        <v>101400.36179</v>
      </c>
      <c r="N16" s="3">
        <f>(('Auswertung Blatt1'!I16/273.15)^(0.76)*0.0000172)/'Auswertung Blatt2'!G16</f>
        <v>1.6395477196794918E-05</v>
      </c>
      <c r="O16" s="1">
        <f t="shared" si="3"/>
        <v>1447.788134848166</v>
      </c>
      <c r="P16" s="1">
        <v>0.9</v>
      </c>
    </row>
    <row r="17" spans="1:16" ht="12.75">
      <c r="A17" s="14">
        <v>14</v>
      </c>
      <c r="B17" s="15">
        <v>8</v>
      </c>
      <c r="C17" s="23">
        <f>((M17/(287.2*'Auswertung Blatt1'!I17))*(1-((0.377*0.39*'Auswertung Blatt2'!L17)/M17)))</f>
        <v>1.1489424709273537</v>
      </c>
      <c r="D17" s="43">
        <f>(9.80665*Messwerte!D17)</f>
        <v>1291.5358049999998</v>
      </c>
      <c r="E17" s="43">
        <f t="shared" si="0"/>
        <v>1124.1083323846092</v>
      </c>
      <c r="F17" s="43">
        <f t="shared" si="1"/>
        <v>47.40142895386317</v>
      </c>
      <c r="G17" s="23">
        <f>((100100/(287.2*'Auswertung Blatt1'!I17))*(1-((0.377*L17*0.39)/100100)))</f>
        <v>1.1342054859544395</v>
      </c>
      <c r="H17" s="23">
        <f t="shared" si="2"/>
        <v>2.150247232874252</v>
      </c>
      <c r="I17" s="23">
        <f>'Auswertung Blatt1'!F17-'Auswertung Blatt2'!H17</f>
        <v>7.895192767125749</v>
      </c>
      <c r="J17" s="24">
        <f>'Auswertung Blatt1'!G17-'Auswertung Blatt1'!H17</f>
        <v>1.95263</v>
      </c>
      <c r="K17" s="1"/>
      <c r="L17" s="1">
        <f>Messwerte!J17*100</f>
        <v>4756</v>
      </c>
      <c r="M17" s="1">
        <f>100100+(9.80665*Messwerte!D17)</f>
        <v>101391.535805</v>
      </c>
      <c r="N17" s="3">
        <f>(('Auswertung Blatt1'!I17/273.15)^(0.76)*0.0000172)/'Auswertung Blatt2'!G17</f>
        <v>1.6496885196841577E-05</v>
      </c>
      <c r="O17" s="1">
        <f t="shared" si="3"/>
        <v>1436.6781482766955</v>
      </c>
      <c r="P17" s="1">
        <v>0.9</v>
      </c>
    </row>
    <row r="18" spans="1:16" ht="12.75">
      <c r="A18" s="14">
        <v>15</v>
      </c>
      <c r="B18" s="15">
        <v>10</v>
      </c>
      <c r="C18" s="23">
        <f>((M18/(287.2*'Auswertung Blatt1'!I18))*(1-((0.377*0.39*'Auswertung Blatt2'!L18)/M18)))</f>
        <v>1.1488641422296995</v>
      </c>
      <c r="D18" s="43">
        <f>(9.80665*Messwerte!D18)</f>
        <v>1284.67115</v>
      </c>
      <c r="E18" s="43">
        <f t="shared" si="0"/>
        <v>1118.2098063455337</v>
      </c>
      <c r="F18" s="43">
        <f t="shared" si="1"/>
        <v>47.27616268214574</v>
      </c>
      <c r="G18" s="23">
        <f>((100100/(287.2*'Auswertung Blatt1'!I18))*(1-((0.377*L18*0.39)/100100)))</f>
        <v>1.1342054859544395</v>
      </c>
      <c r="H18" s="23">
        <f t="shared" si="2"/>
        <v>2.1388974675148136</v>
      </c>
      <c r="I18" s="23">
        <f>'Auswertung Blatt1'!F18-'Auswertung Blatt2'!H18</f>
        <v>9.358422532485186</v>
      </c>
      <c r="J18" s="24">
        <f>'Auswertung Blatt1'!G18-'Auswertung Blatt1'!H18</f>
        <v>2.0601100000000003</v>
      </c>
      <c r="K18" s="1"/>
      <c r="L18" s="1">
        <f>Messwerte!J18*100</f>
        <v>4756</v>
      </c>
      <c r="M18" s="1">
        <f>100100+(9.80665*Messwerte!D18)</f>
        <v>101384.67115</v>
      </c>
      <c r="N18" s="3">
        <f>(('Auswertung Blatt1'!I18/273.15)^(0.76)*0.0000172)/'Auswertung Blatt2'!G18</f>
        <v>1.6496885196841577E-05</v>
      </c>
      <c r="O18" s="1">
        <f t="shared" si="3"/>
        <v>1432.8814839299794</v>
      </c>
      <c r="P18" s="1">
        <v>0.9</v>
      </c>
    </row>
    <row r="19" spans="1:16" ht="12.75">
      <c r="A19" s="14">
        <v>16</v>
      </c>
      <c r="B19" s="15">
        <v>12</v>
      </c>
      <c r="C19" s="23">
        <f>((M19/(287.2*'Auswertung Blatt1'!I19))*(1-((0.377*0.39*'Auswertung Blatt2'!L19)/M19)))</f>
        <v>1.1487186746483418</v>
      </c>
      <c r="D19" s="43">
        <f>(9.80665*Messwerte!D19)</f>
        <v>1271.9225049999998</v>
      </c>
      <c r="E19" s="43">
        <f t="shared" si="0"/>
        <v>1107.2532666793934</v>
      </c>
      <c r="F19" s="43">
        <f t="shared" si="1"/>
        <v>47.04260524894975</v>
      </c>
      <c r="G19" s="23">
        <f>((100100/(287.2*'Auswertung Blatt1'!I19))*(1-((0.377*L19*0.39)/100100)))</f>
        <v>1.1342054859544395</v>
      </c>
      <c r="H19" s="23">
        <f t="shared" si="2"/>
        <v>2.117816169770606</v>
      </c>
      <c r="I19" s="23">
        <f>'Auswertung Blatt1'!F19-'Auswertung Blatt2'!H19</f>
        <v>10.890243830229396</v>
      </c>
      <c r="J19" s="24">
        <f>'Auswertung Blatt1'!G19-'Auswertung Blatt1'!H19</f>
        <v>2.14797</v>
      </c>
      <c r="K19" s="1"/>
      <c r="L19" s="1">
        <f>Messwerte!J19*100</f>
        <v>4756</v>
      </c>
      <c r="M19" s="1">
        <f>100100+(9.80665*Messwerte!D19)</f>
        <v>101371.922505</v>
      </c>
      <c r="N19" s="3">
        <f>(('Auswertung Blatt1'!I19/273.15)^(0.76)*0.0000172)/'Auswertung Blatt2'!G19</f>
        <v>1.6496885196841577E-05</v>
      </c>
      <c r="O19" s="1">
        <f t="shared" si="3"/>
        <v>1425.8026496406826</v>
      </c>
      <c r="P19" s="1">
        <v>0.9</v>
      </c>
    </row>
    <row r="20" spans="1:16" ht="12.75">
      <c r="A20" s="14">
        <v>17</v>
      </c>
      <c r="B20" s="15">
        <v>14</v>
      </c>
      <c r="C20" s="23">
        <f>((M20/(287.2*'Auswertung Blatt1'!I20))*(1-((0.377*0.39*'Auswertung Blatt2'!L20)/M20)))</f>
        <v>1.148640345950688</v>
      </c>
      <c r="D20" s="43">
        <f>(9.80665*Messwerte!D20)</f>
        <v>1265.05785</v>
      </c>
      <c r="E20" s="43">
        <f t="shared" si="0"/>
        <v>1101.3524420065164</v>
      </c>
      <c r="F20" s="43">
        <f t="shared" si="1"/>
        <v>46.91634304377994</v>
      </c>
      <c r="G20" s="23">
        <f>((100100/(287.2*'Auswertung Blatt1'!I20))*(1-((0.377*L20*0.39)/100100)))</f>
        <v>1.1342054859544395</v>
      </c>
      <c r="H20" s="23">
        <f t="shared" si="2"/>
        <v>2.106463002242681</v>
      </c>
      <c r="I20" s="23">
        <f>'Auswertung Blatt1'!F20-'Auswertung Blatt2'!H20</f>
        <v>12.60853699775732</v>
      </c>
      <c r="J20" s="24">
        <f>'Auswertung Blatt1'!G20-'Auswertung Blatt1'!H20</f>
        <v>2.2364</v>
      </c>
      <c r="K20" s="1"/>
      <c r="L20" s="1">
        <f>Messwerte!J20*100</f>
        <v>4756</v>
      </c>
      <c r="M20" s="1">
        <f>100100+(9.80665*Messwerte!D20)</f>
        <v>101365.05785</v>
      </c>
      <c r="N20" s="3">
        <f>(('Auswertung Blatt1'!I20/273.15)^(0.76)*0.0000172)/'Auswertung Blatt2'!G20</f>
        <v>1.6496885196841577E-05</v>
      </c>
      <c r="O20" s="1">
        <f t="shared" si="3"/>
        <v>1421.9757997940828</v>
      </c>
      <c r="P20" s="1">
        <v>0.9</v>
      </c>
    </row>
    <row r="21" spans="1:16" ht="12.75">
      <c r="A21" s="14">
        <v>18</v>
      </c>
      <c r="B21" s="15">
        <v>16</v>
      </c>
      <c r="C21" s="23">
        <f>((M21/(287.2*'Auswertung Blatt1'!I21))*(1-((0.377*0.39*'Auswertung Blatt2'!L21)/M21)))</f>
        <v>1.1443170718697528</v>
      </c>
      <c r="D21" s="43">
        <f>(9.80665*Messwerte!D21)</f>
        <v>1255.2512</v>
      </c>
      <c r="E21" s="43">
        <f t="shared" si="0"/>
        <v>1096.9435227851548</v>
      </c>
      <c r="F21" s="43">
        <f t="shared" si="1"/>
        <v>46.82178409903369</v>
      </c>
      <c r="G21" s="23">
        <f>((100100/(287.2*'Auswertung Blatt1'!I21))*(1-((0.377*L21*0.39)/100100)))</f>
        <v>1.130040894144504</v>
      </c>
      <c r="H21" s="23">
        <f t="shared" si="2"/>
        <v>2.090277096933901</v>
      </c>
      <c r="I21" s="23">
        <f>'Auswertung Blatt1'!F21-'Auswertung Blatt2'!H21</f>
        <v>14.370902903066098</v>
      </c>
      <c r="J21" s="24">
        <f>'Auswertung Blatt1'!G21-'Auswertung Blatt1'!H21</f>
        <v>2.31502</v>
      </c>
      <c r="K21" s="1"/>
      <c r="L21" s="1">
        <f>Messwerte!J21*100</f>
        <v>5031</v>
      </c>
      <c r="M21" s="1">
        <f>100100+(9.80665*Messwerte!D21)</f>
        <v>101355.2512</v>
      </c>
      <c r="N21" s="3">
        <f>(('Auswertung Blatt1'!I21/273.15)^(0.76)*0.0000172)/'Auswertung Blatt2'!G21</f>
        <v>1.6598903938544997E-05</v>
      </c>
      <c r="O21" s="1">
        <f t="shared" si="3"/>
        <v>1410.3878265813355</v>
      </c>
      <c r="P21" s="1">
        <v>0.9</v>
      </c>
    </row>
    <row r="22" spans="1:16" ht="12.75">
      <c r="A22" s="14">
        <v>19</v>
      </c>
      <c r="B22" s="15">
        <v>18</v>
      </c>
      <c r="C22" s="23">
        <f>((M22/(287.2*'Auswertung Blatt1'!I22))*(1-((0.377*0.39*'Auswertung Blatt2'!L22)/M22)))</f>
        <v>1.1442613055505138</v>
      </c>
      <c r="D22" s="43">
        <f>(9.80665*Messwerte!D22)</f>
        <v>1250.347875</v>
      </c>
      <c r="E22" s="43">
        <f t="shared" si="0"/>
        <v>1092.711838576458</v>
      </c>
      <c r="F22" s="43">
        <f t="shared" si="1"/>
        <v>46.73084852059721</v>
      </c>
      <c r="G22" s="23">
        <f>((100100/(287.2*'Auswertung Blatt1'!I22))*(1-((0.377*L22*0.39)/100100)))</f>
        <v>1.130040894144504</v>
      </c>
      <c r="H22" s="23">
        <f t="shared" si="2"/>
        <v>2.082165660056423</v>
      </c>
      <c r="I22" s="23">
        <f>'Auswertung Blatt1'!F22-'Auswertung Blatt2'!H22</f>
        <v>16.24291433994358</v>
      </c>
      <c r="J22" s="24">
        <f>'Auswertung Blatt1'!G22-'Auswertung Blatt1'!H22</f>
        <v>2.3744</v>
      </c>
      <c r="K22" s="1"/>
      <c r="L22" s="1">
        <f>Messwerte!J22*100</f>
        <v>5031</v>
      </c>
      <c r="M22" s="1">
        <f>100100+(9.80665*Messwerte!D22)</f>
        <v>101350.347875</v>
      </c>
      <c r="N22" s="3">
        <f>(('Auswertung Blatt1'!I22/273.15)^(0.76)*0.0000172)/'Auswertung Blatt2'!G22</f>
        <v>1.6598903938544997E-05</v>
      </c>
      <c r="O22" s="1">
        <f t="shared" si="3"/>
        <v>1407.6486222708234</v>
      </c>
      <c r="P22" s="1">
        <v>0.9</v>
      </c>
    </row>
    <row r="23" spans="1:16" ht="12.75">
      <c r="A23" s="14">
        <v>20</v>
      </c>
      <c r="B23" s="15">
        <v>20</v>
      </c>
      <c r="C23" s="23">
        <f>((M23/(287.2*'Auswertung Blatt1'!I23))*(1-((0.377*0.39*'Auswertung Blatt2'!L23)/M23)))</f>
        <v>1.1441720794397308</v>
      </c>
      <c r="D23" s="43">
        <f>(9.80665*Messwerte!D23)</f>
        <v>1242.502555</v>
      </c>
      <c r="E23" s="43">
        <f t="shared" si="0"/>
        <v>1085.9402858426845</v>
      </c>
      <c r="F23" s="43">
        <f t="shared" si="1"/>
        <v>46.584968232670214</v>
      </c>
      <c r="G23" s="23">
        <f>((100100/(287.2*'Auswertung Blatt1'!I23))*(1-((0.377*L23*0.39)/100100)))</f>
        <v>1.130040894144504</v>
      </c>
      <c r="H23" s="23">
        <f t="shared" si="2"/>
        <v>2.069186104569267</v>
      </c>
      <c r="I23" s="23">
        <f>'Auswertung Blatt1'!F23-'Auswertung Blatt2'!H23</f>
        <v>18.217893895430734</v>
      </c>
      <c r="J23" s="24">
        <f>'Auswertung Blatt1'!G23-'Auswertung Blatt1'!H23</f>
        <v>2.44297</v>
      </c>
      <c r="K23" s="1"/>
      <c r="L23" s="1">
        <f>Messwerte!J23*100</f>
        <v>5031</v>
      </c>
      <c r="M23" s="1">
        <f>100100+(9.80665*Messwerte!D23)</f>
        <v>101342.502555</v>
      </c>
      <c r="N23" s="3">
        <f>(('Auswertung Blatt1'!I23/273.15)^(0.76)*0.0000172)/'Auswertung Blatt2'!G23</f>
        <v>1.6598903938544997E-05</v>
      </c>
      <c r="O23" s="1">
        <f t="shared" si="3"/>
        <v>1403.254347550423</v>
      </c>
      <c r="P23" s="1">
        <v>0.9</v>
      </c>
    </row>
    <row r="24" spans="1:16" ht="12.75">
      <c r="A24" s="14">
        <v>21</v>
      </c>
      <c r="B24" s="15">
        <v>22</v>
      </c>
      <c r="C24" s="23">
        <f>((M24/(287.2*'Auswertung Blatt1'!I24))*(1-((0.377*0.39*'Auswertung Blatt2'!L24)/M24)))</f>
        <v>1.1399430293986814</v>
      </c>
      <c r="D24" s="43">
        <f>(9.80665*Messwerte!D24)</f>
        <v>1240.541225</v>
      </c>
      <c r="E24" s="43">
        <f t="shared" si="0"/>
        <v>1088.2484413755167</v>
      </c>
      <c r="F24" s="43">
        <f t="shared" si="1"/>
        <v>46.63474373360722</v>
      </c>
      <c r="G24" s="23">
        <f>((100100/(287.2*'Auswertung Blatt1'!I24))*(1-((0.377*L24*0.39)/100100)))</f>
        <v>1.1258800854472581</v>
      </c>
      <c r="H24" s="23">
        <f t="shared" si="2"/>
        <v>2.0659752402650895</v>
      </c>
      <c r="I24" s="23">
        <f>'Auswertung Blatt1'!F24-'Auswertung Blatt2'!H24</f>
        <v>21.056194759734915</v>
      </c>
      <c r="J24" s="24">
        <f>'Auswertung Blatt1'!G24-'Auswertung Blatt1'!H24</f>
        <v>2.5405400000000005</v>
      </c>
      <c r="K24" s="1"/>
      <c r="L24" s="1">
        <f>Messwerte!J24*100</f>
        <v>5320</v>
      </c>
      <c r="M24" s="1">
        <f>100100+(9.80665*Messwerte!D24)</f>
        <v>101340.541225</v>
      </c>
      <c r="N24" s="3">
        <f>(('Auswertung Blatt1'!I24/273.15)^(0.76)*0.0000172)/'Auswertung Blatt2'!G24</f>
        <v>1.6701588868564925E-05</v>
      </c>
      <c r="O24" s="1">
        <f t="shared" si="3"/>
        <v>1396.1169832584403</v>
      </c>
      <c r="P24" s="1">
        <v>0.9</v>
      </c>
    </row>
    <row r="25" spans="1:16" ht="12.75">
      <c r="A25" s="14">
        <v>22</v>
      </c>
      <c r="B25" s="15">
        <v>24</v>
      </c>
      <c r="C25" s="23">
        <f>((M25/(287.2*'Auswertung Blatt1'!I25))*(1-((0.377*0.39*'Auswertung Blatt2'!L25)/M25)))</f>
        <v>1.1399430293986814</v>
      </c>
      <c r="D25" s="43">
        <f>(9.80665*Messwerte!D25)</f>
        <v>1240.541225</v>
      </c>
      <c r="E25" s="43">
        <f t="shared" si="0"/>
        <v>1088.2484413755167</v>
      </c>
      <c r="F25" s="43">
        <f t="shared" si="1"/>
        <v>46.63474373360722</v>
      </c>
      <c r="G25" s="23">
        <f>((100100/(287.2*'Auswertung Blatt1'!I25))*(1-((0.377*L25*0.39)/100100)))</f>
        <v>1.1258800854472581</v>
      </c>
      <c r="H25" s="23">
        <f t="shared" si="2"/>
        <v>2.0659752402650895</v>
      </c>
      <c r="I25" s="23">
        <f>'Auswertung Blatt1'!F25-'Auswertung Blatt2'!H25</f>
        <v>23.74413475973491</v>
      </c>
      <c r="J25" s="24">
        <f>'Auswertung Blatt1'!G25-'Auswertung Blatt1'!H25</f>
        <v>2.6193000000000004</v>
      </c>
      <c r="K25" s="1"/>
      <c r="L25" s="1">
        <f>Messwerte!J25*100</f>
        <v>5320</v>
      </c>
      <c r="M25" s="1">
        <f>100100+(9.80665*Messwerte!D25)</f>
        <v>101340.541225</v>
      </c>
      <c r="N25" s="3">
        <f>(('Auswertung Blatt1'!I25/273.15)^(0.76)*0.0000172)/'Auswertung Blatt2'!G25</f>
        <v>1.6701588868564925E-05</v>
      </c>
      <c r="O25" s="1">
        <f t="shared" si="3"/>
        <v>1396.1169832584403</v>
      </c>
      <c r="P25" s="1">
        <v>0.9</v>
      </c>
    </row>
    <row r="26" spans="1:16" ht="13.5" thickBot="1">
      <c r="A26" s="16">
        <v>23</v>
      </c>
      <c r="B26" s="17">
        <v>26</v>
      </c>
      <c r="C26" s="25">
        <f>((M26/(287.2*'Auswertung Blatt1'!I26))*(1-((0.377*0.39*'Auswertung Blatt2'!L26)/M26)))</f>
        <v>1.1399430293986814</v>
      </c>
      <c r="D26" s="44">
        <f>(9.80665*Messwerte!D26)</f>
        <v>1240.541225</v>
      </c>
      <c r="E26" s="44">
        <f t="shared" si="0"/>
        <v>1088.2484413755167</v>
      </c>
      <c r="F26" s="44">
        <f t="shared" si="1"/>
        <v>46.63474373360722</v>
      </c>
      <c r="G26" s="25">
        <f>((100100/(287.2*'Auswertung Blatt1'!I26))*(1-((0.377*L26*0.39)/100100)))</f>
        <v>1.1258800854472581</v>
      </c>
      <c r="H26" s="25">
        <f t="shared" si="2"/>
        <v>2.0659752402650895</v>
      </c>
      <c r="I26" s="25">
        <f>'Auswertung Blatt1'!F26-'Auswertung Blatt2'!H26</f>
        <v>25.63746475973491</v>
      </c>
      <c r="J26" s="26">
        <f>'Auswertung Blatt1'!G26-'Auswertung Blatt1'!H26</f>
        <v>2.58972</v>
      </c>
      <c r="K26" s="1"/>
      <c r="L26" s="1">
        <f>Messwerte!J26*100</f>
        <v>5320</v>
      </c>
      <c r="M26" s="1">
        <f>100100+(9.80665*Messwerte!D26)</f>
        <v>101340.541225</v>
      </c>
      <c r="N26" s="3">
        <f>(('Auswertung Blatt1'!I26/273.15)^(0.76)*0.0000172)/'Auswertung Blatt2'!G26</f>
        <v>1.6701588868564925E-05</v>
      </c>
      <c r="O26" s="1">
        <f t="shared" si="3"/>
        <v>1396.1169832584403</v>
      </c>
      <c r="P26" s="1">
        <v>0.9</v>
      </c>
    </row>
  </sheetData>
  <printOptions/>
  <pageMargins left="0.44" right="0.1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H26"/>
  <sheetViews>
    <sheetView workbookViewId="0" topLeftCell="A1">
      <selection activeCell="A1" sqref="A1"/>
    </sheetView>
  </sheetViews>
  <sheetFormatPr defaultColWidth="11.421875" defaultRowHeight="12.75"/>
  <cols>
    <col min="1" max="2" width="6.7109375" style="0" customWidth="1"/>
    <col min="3" max="8" width="11.7109375" style="0" customWidth="1"/>
  </cols>
  <sheetData>
    <row r="1" ht="13.5" thickBot="1"/>
    <row r="2" spans="1:8" ht="15.75">
      <c r="A2" s="9" t="s">
        <v>0</v>
      </c>
      <c r="B2" s="35" t="s">
        <v>31</v>
      </c>
      <c r="C2" s="27" t="s">
        <v>45</v>
      </c>
      <c r="D2" s="27" t="s">
        <v>46</v>
      </c>
      <c r="E2" s="27" t="s">
        <v>47</v>
      </c>
      <c r="F2" s="27" t="s">
        <v>48</v>
      </c>
      <c r="G2" s="27" t="s">
        <v>15</v>
      </c>
      <c r="H2" s="45" t="s">
        <v>16</v>
      </c>
    </row>
    <row r="3" spans="1:8" ht="13.5" thickBot="1">
      <c r="A3" s="10" t="s">
        <v>1</v>
      </c>
      <c r="B3" s="38" t="s">
        <v>2</v>
      </c>
      <c r="C3" s="33" t="s">
        <v>18</v>
      </c>
      <c r="D3" s="33" t="s">
        <v>18</v>
      </c>
      <c r="E3" s="33" t="s">
        <v>18</v>
      </c>
      <c r="F3" s="33" t="s">
        <v>18</v>
      </c>
      <c r="G3" s="33" t="s">
        <v>17</v>
      </c>
      <c r="H3" s="46" t="s">
        <v>18</v>
      </c>
    </row>
    <row r="4" spans="1:8" ht="12.75">
      <c r="A4" s="12">
        <v>1</v>
      </c>
      <c r="B4" s="13">
        <v>-18</v>
      </c>
      <c r="C4" s="21">
        <f>(2*'Auswertung Blatt2'!I4)/('Auswertung Blatt2'!F4^2*'Auswertung Blatt2'!G4*0.05)</f>
        <v>0.17572809340612291</v>
      </c>
      <c r="D4" s="21">
        <f>(2*'Auswertung Blatt1'!E4)/('Auswertung Blatt2'!F4^2*'Auswertung Blatt2'!G4*0.05)</f>
        <v>-0.07899313578163854</v>
      </c>
      <c r="E4" s="21">
        <f>C4*SIN(B4*PI()/180)+(D4)*COS(B4*PI()/180)</f>
        <v>-0.1294299037793153</v>
      </c>
      <c r="F4" s="21">
        <f>((2*'Auswertung Blatt2'!J4)/(0.1*'Auswertung Blatt2'!F4^2*'Auswertung Blatt2'!G4*0.05))</f>
        <v>0.004336316662004093</v>
      </c>
      <c r="G4" s="21">
        <f>100*(F4/E4)</f>
        <v>-3.350320548331503</v>
      </c>
      <c r="H4" s="22">
        <f>G4/100</f>
        <v>-0.03350320548331503</v>
      </c>
    </row>
    <row r="5" spans="1:8" ht="12.75">
      <c r="A5" s="14">
        <v>2</v>
      </c>
      <c r="B5" s="15">
        <v>-16</v>
      </c>
      <c r="C5" s="23">
        <f>(2*'Auswertung Blatt2'!I5)/('Auswertung Blatt2'!F5^2*'Auswertung Blatt2'!G5*0.05)</f>
        <v>0.14972760920605574</v>
      </c>
      <c r="D5" s="23">
        <f>(2*'Auswertung Blatt1'!E5)/('Auswertung Blatt2'!F5^2*'Auswertung Blatt2'!G5*0.05)</f>
        <v>-0.01911225095896414</v>
      </c>
      <c r="E5" s="23">
        <f aca="true" t="shared" si="0" ref="E5:E26">C5*SIN(B5*PI()/180)+(D5)*COS(B5*PI()/180)</f>
        <v>-0.05964239706437082</v>
      </c>
      <c r="F5" s="23">
        <f>((2*'Auswertung Blatt2'!J5)/(0.1*'Auswertung Blatt2'!F5^2*'Auswertung Blatt2'!G5*0.05))</f>
        <v>0.02198815541989506</v>
      </c>
      <c r="G5" s="23">
        <f aca="true" t="shared" si="1" ref="G5:G26">100*(F5/E5)</f>
        <v>-36.86665275401941</v>
      </c>
      <c r="H5" s="24">
        <f aca="true" t="shared" si="2" ref="H5:H26">G5/100</f>
        <v>-0.36866652754019413</v>
      </c>
    </row>
    <row r="6" spans="1:8" ht="12.75">
      <c r="A6" s="14">
        <v>3</v>
      </c>
      <c r="B6" s="15">
        <v>-14</v>
      </c>
      <c r="C6" s="23">
        <f>(2*'Auswertung Blatt2'!I6)/('Auswertung Blatt2'!F6^2*'Auswertung Blatt2'!G6*0.05)</f>
        <v>0.12663169270107652</v>
      </c>
      <c r="D6" s="23">
        <f>(2*'Auswertung Blatt1'!E6)/('Auswertung Blatt2'!F6^2*'Auswertung Blatt2'!G6*0.05)</f>
        <v>0.03836176642344057</v>
      </c>
      <c r="E6" s="23">
        <f t="shared" si="0"/>
        <v>0.0065872788718233655</v>
      </c>
      <c r="F6" s="23">
        <f>((2*'Auswertung Blatt2'!J6)/(0.1*'Auswertung Blatt2'!F6^2*'Auswertung Blatt2'!G6*0.05))</f>
        <v>0.04429365722458733</v>
      </c>
      <c r="G6" s="23">
        <f t="shared" si="1"/>
        <v>672.4120549085969</v>
      </c>
      <c r="H6" s="24">
        <f t="shared" si="2"/>
        <v>6.72412054908597</v>
      </c>
    </row>
    <row r="7" spans="1:8" ht="12.75">
      <c r="A7" s="14">
        <v>4</v>
      </c>
      <c r="B7" s="15">
        <v>-12</v>
      </c>
      <c r="C7" s="23">
        <f>(2*'Auswertung Blatt2'!I7)/('Auswertung Blatt2'!F7^2*'Auswertung Blatt2'!G7*0.05)</f>
        <v>0.10434990966229092</v>
      </c>
      <c r="D7" s="23">
        <f>(2*'Auswertung Blatt1'!E7)/('Auswertung Blatt2'!F7^2*'Auswertung Blatt2'!G7*0.05)</f>
        <v>0.04573821794370746</v>
      </c>
      <c r="E7" s="23">
        <f t="shared" si="0"/>
        <v>0.023043161988910002</v>
      </c>
      <c r="F7" s="23">
        <f>((2*'Auswertung Blatt2'!J7)/(0.1*'Auswertung Blatt2'!F7^2*'Auswertung Blatt2'!G7*0.05))</f>
        <v>0.060495489801379254</v>
      </c>
      <c r="G7" s="23">
        <f t="shared" si="1"/>
        <v>262.5312004945066</v>
      </c>
      <c r="H7" s="24">
        <f t="shared" si="2"/>
        <v>2.6253120049450662</v>
      </c>
    </row>
    <row r="8" spans="1:8" ht="12.75">
      <c r="A8" s="14">
        <v>5</v>
      </c>
      <c r="B8" s="15">
        <v>-10</v>
      </c>
      <c r="C8" s="23">
        <f>(2*'Auswertung Blatt2'!I8)/('Auswertung Blatt2'!F8^2*'Auswertung Blatt2'!G8*0.05)</f>
        <v>0.06051829445346228</v>
      </c>
      <c r="D8" s="23">
        <f>(2*'Auswertung Blatt1'!E8)/('Auswertung Blatt2'!F8^2*'Auswertung Blatt2'!G8*0.05)</f>
        <v>0.025118511061267383</v>
      </c>
      <c r="E8" s="23">
        <f t="shared" si="0"/>
        <v>0.014228012889904601</v>
      </c>
      <c r="F8" s="23">
        <f>((2*'Auswertung Blatt2'!J8)/(0.1*'Auswertung Blatt2'!F8^2*'Auswertung Blatt2'!G8*0.05))</f>
        <v>0.07834378802253539</v>
      </c>
      <c r="G8" s="23">
        <f t="shared" si="1"/>
        <v>550.6305668174067</v>
      </c>
      <c r="H8" s="24">
        <f t="shared" si="2"/>
        <v>5.506305668174067</v>
      </c>
    </row>
    <row r="9" spans="1:8" ht="12.75">
      <c r="A9" s="14">
        <v>6</v>
      </c>
      <c r="B9" s="15">
        <v>-8</v>
      </c>
      <c r="C9" s="23">
        <f>(2*'Auswertung Blatt2'!I9)/('Auswertung Blatt2'!F9^2*'Auswertung Blatt2'!G9*0.05)</f>
        <v>0.02370289882999779</v>
      </c>
      <c r="D9" s="23">
        <f>(2*'Auswertung Blatt1'!E9)/('Auswertung Blatt2'!F9^2*'Auswertung Blatt2'!G9*0.05)</f>
        <v>0.08884468891236771</v>
      </c>
      <c r="E9" s="23">
        <f t="shared" si="0"/>
        <v>0.08468125257528249</v>
      </c>
      <c r="F9" s="23">
        <f>((2*'Auswertung Blatt2'!J9)/(0.1*'Auswertung Blatt2'!F9^2*'Auswertung Blatt2'!G9*0.05))</f>
        <v>0.13480362686690003</v>
      </c>
      <c r="G9" s="23">
        <f t="shared" si="1"/>
        <v>159.1894578402206</v>
      </c>
      <c r="H9" s="24">
        <f t="shared" si="2"/>
        <v>1.591894578402206</v>
      </c>
    </row>
    <row r="10" spans="1:8" ht="12.75">
      <c r="A10" s="14">
        <v>7</v>
      </c>
      <c r="B10" s="15">
        <v>-6</v>
      </c>
      <c r="C10" s="23">
        <f>(2*'Auswertung Blatt2'!I10)/('Auswertung Blatt2'!F10^2*'Auswertung Blatt2'!G10*0.05)</f>
        <v>0.02378526843708567</v>
      </c>
      <c r="D10" s="23">
        <f>(2*'Auswertung Blatt1'!E10)/('Auswertung Blatt2'!F10^2*'Auswertung Blatt2'!G10*0.05)</f>
        <v>0.21798155825390703</v>
      </c>
      <c r="E10" s="23">
        <f t="shared" si="0"/>
        <v>0.2143011949118681</v>
      </c>
      <c r="F10" s="23">
        <f>((2*'Auswertung Blatt2'!J10)/(0.1*'Auswertung Blatt2'!F10^2*'Auswertung Blatt2'!G10*0.05))</f>
        <v>0.1556859971593692</v>
      </c>
      <c r="G10" s="23">
        <f t="shared" si="1"/>
        <v>72.64821702155952</v>
      </c>
      <c r="H10" s="24">
        <f t="shared" si="2"/>
        <v>0.7264821702155951</v>
      </c>
    </row>
    <row r="11" spans="1:8" ht="12.75">
      <c r="A11" s="14">
        <v>8</v>
      </c>
      <c r="B11" s="15">
        <v>-4</v>
      </c>
      <c r="C11" s="23">
        <f>(2*'Auswertung Blatt2'!I11)/('Auswertung Blatt2'!F11^2*'Auswertung Blatt2'!G11*0.05)</f>
        <v>0.028757215726507183</v>
      </c>
      <c r="D11" s="23">
        <f>(2*'Auswertung Blatt1'!E11)/('Auswertung Blatt2'!F11^2*'Auswertung Blatt2'!G11*0.05)</f>
        <v>0.35718408986575534</v>
      </c>
      <c r="E11" s="23">
        <f t="shared" si="0"/>
        <v>0.35430800541107166</v>
      </c>
      <c r="F11" s="23">
        <f>((2*'Auswertung Blatt2'!J11)/(0.1*'Auswertung Blatt2'!F11^2*'Auswertung Blatt2'!G11*0.05))</f>
        <v>0.180080311973985</v>
      </c>
      <c r="G11" s="23">
        <f t="shared" si="1"/>
        <v>50.82592242448884</v>
      </c>
      <c r="H11" s="24">
        <f t="shared" si="2"/>
        <v>0.5082592242448883</v>
      </c>
    </row>
    <row r="12" spans="1:8" ht="12.75">
      <c r="A12" s="14">
        <v>9</v>
      </c>
      <c r="B12" s="15">
        <v>-2</v>
      </c>
      <c r="C12" s="23">
        <f>(2*'Auswertung Blatt2'!I12)/('Auswertung Blatt2'!F12^2*'Auswertung Blatt2'!G12*0.05)</f>
        <v>0.03664880181239285</v>
      </c>
      <c r="D12" s="23">
        <f>(2*'Auswertung Blatt1'!E12)/('Auswertung Blatt2'!F12^2*'Auswertung Blatt2'!G12*0.05)</f>
        <v>0.48175451240260364</v>
      </c>
      <c r="E12" s="23">
        <f t="shared" si="0"/>
        <v>0.48018201583221704</v>
      </c>
      <c r="F12" s="23">
        <f>((2*'Auswertung Blatt2'!J12)/(0.1*'Auswertung Blatt2'!F12^2*'Auswertung Blatt2'!G12*0.05))</f>
        <v>0.2029169838172998</v>
      </c>
      <c r="G12" s="23">
        <f t="shared" si="1"/>
        <v>42.25834727808759</v>
      </c>
      <c r="H12" s="24">
        <f t="shared" si="2"/>
        <v>0.42258347278087594</v>
      </c>
    </row>
    <row r="13" spans="1:8" ht="12.75">
      <c r="A13" s="14">
        <v>10</v>
      </c>
      <c r="B13" s="15">
        <v>0</v>
      </c>
      <c r="C13" s="23">
        <f>(2*'Auswertung Blatt2'!I13)/('Auswertung Blatt2'!F13^2*'Auswertung Blatt2'!G13*0.05)</f>
        <v>0.04870379167286577</v>
      </c>
      <c r="D13" s="23">
        <f>(2*'Auswertung Blatt1'!E13)/('Auswertung Blatt2'!F13^2*'Auswertung Blatt2'!G13*0.05)</f>
        <v>0.6176538576221944</v>
      </c>
      <c r="E13" s="23">
        <f t="shared" si="0"/>
        <v>0.6176538576221944</v>
      </c>
      <c r="F13" s="23">
        <f>((2*'Auswertung Blatt2'!J13)/(0.1*'Auswertung Blatt2'!F13^2*'Auswertung Blatt2'!G13*0.05))</f>
        <v>0.22633798864025206</v>
      </c>
      <c r="G13" s="23">
        <f t="shared" si="1"/>
        <v>36.64479479033678</v>
      </c>
      <c r="H13" s="24">
        <f t="shared" si="2"/>
        <v>0.3664479479033678</v>
      </c>
    </row>
    <row r="14" spans="1:8" ht="12.75">
      <c r="A14" s="14">
        <v>11</v>
      </c>
      <c r="B14" s="15">
        <v>2</v>
      </c>
      <c r="C14" s="23">
        <f>(2*'Auswertung Blatt2'!I14)/('Auswertung Blatt2'!F14^2*'Auswertung Blatt2'!G14*0.05)</f>
        <v>0.060951526733930346</v>
      </c>
      <c r="D14" s="23">
        <f>(2*'Auswertung Blatt1'!E14)/('Auswertung Blatt2'!F14^2*'Auswertung Blatt2'!G14*0.05)</f>
        <v>0.7494690889612003</v>
      </c>
      <c r="E14" s="23">
        <f t="shared" si="0"/>
        <v>0.7511397102484455</v>
      </c>
      <c r="F14" s="23">
        <f>((2*'Auswertung Blatt2'!J14)/(0.1*'Auswertung Blatt2'!F14^2*'Auswertung Blatt2'!G14*0.05))</f>
        <v>0.2518060083100956</v>
      </c>
      <c r="G14" s="23">
        <f t="shared" si="1"/>
        <v>33.52319214048858</v>
      </c>
      <c r="H14" s="24">
        <f t="shared" si="2"/>
        <v>0.33523192140488584</v>
      </c>
    </row>
    <row r="15" spans="1:8" ht="12.75">
      <c r="A15" s="14">
        <v>12</v>
      </c>
      <c r="B15" s="15">
        <v>4</v>
      </c>
      <c r="C15" s="23">
        <f>(2*'Auswertung Blatt2'!I15)/('Auswertung Blatt2'!F15^2*'Auswertung Blatt2'!G15*0.05)</f>
        <v>0.078807254470193</v>
      </c>
      <c r="D15" s="23">
        <f>(2*'Auswertung Blatt1'!E15)/('Auswertung Blatt2'!F15^2*'Auswertung Blatt2'!G15*0.05)</f>
        <v>0.8889292603710661</v>
      </c>
      <c r="E15" s="23">
        <f t="shared" si="0"/>
        <v>0.8922611895475272</v>
      </c>
      <c r="F15" s="23">
        <f>((2*'Auswertung Blatt2'!J15)/(0.1*'Auswertung Blatt2'!F15^2*'Auswertung Blatt2'!G15*0.05))</f>
        <v>0.2655038809143558</v>
      </c>
      <c r="G15" s="23">
        <f t="shared" si="1"/>
        <v>29.756296029080332</v>
      </c>
      <c r="H15" s="24">
        <f t="shared" si="2"/>
        <v>0.2975629602908033</v>
      </c>
    </row>
    <row r="16" spans="1:8" ht="12.75">
      <c r="A16" s="14">
        <v>13</v>
      </c>
      <c r="B16" s="15">
        <v>6</v>
      </c>
      <c r="C16" s="23">
        <f>(2*'Auswertung Blatt2'!I16)/('Auswertung Blatt2'!F16^2*'Auswertung Blatt2'!G16*0.05)</f>
        <v>0.100532420360842</v>
      </c>
      <c r="D16" s="23">
        <f>(2*'Auswertung Blatt1'!E16)/('Auswertung Blatt2'!F16^2*'Auswertung Blatt2'!G16*0.05)</f>
        <v>1.0124710965703578</v>
      </c>
      <c r="E16" s="23">
        <f t="shared" si="0"/>
        <v>1.017433173375643</v>
      </c>
      <c r="F16" s="23">
        <f>((2*'Auswertung Blatt2'!J16)/(0.1*'Auswertung Blatt2'!F16^2*'Auswertung Blatt2'!G16*0.05))</f>
        <v>0.2860391194476884</v>
      </c>
      <c r="G16" s="23">
        <f t="shared" si="1"/>
        <v>28.113799208911868</v>
      </c>
      <c r="H16" s="24">
        <f t="shared" si="2"/>
        <v>0.28113799208911866</v>
      </c>
    </row>
    <row r="17" spans="1:8" ht="12.75">
      <c r="A17" s="14">
        <v>14</v>
      </c>
      <c r="B17" s="15">
        <v>8</v>
      </c>
      <c r="C17" s="23">
        <f>(2*'Auswertung Blatt2'!I17)/('Auswertung Blatt2'!F17^2*'Auswertung Blatt2'!G17*0.05)</f>
        <v>0.12392191549727571</v>
      </c>
      <c r="D17" s="23">
        <f>(2*'Auswertung Blatt1'!E17)/('Auswertung Blatt2'!F17^2*'Auswertung Blatt2'!G17*0.05)</f>
        <v>1.1255680686377785</v>
      </c>
      <c r="E17" s="23">
        <f t="shared" si="0"/>
        <v>1.1318607148237794</v>
      </c>
      <c r="F17" s="23">
        <f>((2*'Auswertung Blatt2'!J17)/(0.1*'Auswertung Blatt2'!F17^2*'Auswertung Blatt2'!G17*0.05))</f>
        <v>0.3064822569817205</v>
      </c>
      <c r="G17" s="23">
        <f t="shared" si="1"/>
        <v>27.07773606485115</v>
      </c>
      <c r="H17" s="24">
        <f t="shared" si="2"/>
        <v>0.2707773606485115</v>
      </c>
    </row>
    <row r="18" spans="1:8" ht="12.75">
      <c r="A18" s="14">
        <v>15</v>
      </c>
      <c r="B18" s="15">
        <v>10</v>
      </c>
      <c r="C18" s="23">
        <f>(2*'Auswertung Blatt2'!I18)/('Auswertung Blatt2'!F18^2*'Auswertung Blatt2'!G18*0.05)</f>
        <v>0.14766802302045715</v>
      </c>
      <c r="D18" s="23">
        <f>(2*'Auswertung Blatt1'!E18)/('Auswertung Blatt2'!F18^2*'Auswertung Blatt2'!G18*0.05)</f>
        <v>1.2383482800031205</v>
      </c>
      <c r="E18" s="23">
        <f t="shared" si="0"/>
        <v>1.2451772701735864</v>
      </c>
      <c r="F18" s="23">
        <f>((2*'Auswertung Blatt2'!J18)/(0.1*'Auswertung Blatt2'!F18^2*'Auswertung Blatt2'!G18*0.05))</f>
        <v>0.3250680014165684</v>
      </c>
      <c r="G18" s="23">
        <f t="shared" si="1"/>
        <v>26.10616248811317</v>
      </c>
      <c r="H18" s="24">
        <f t="shared" si="2"/>
        <v>0.2610616248811317</v>
      </c>
    </row>
    <row r="19" spans="1:8" ht="12.75">
      <c r="A19" s="14">
        <v>16</v>
      </c>
      <c r="B19" s="15">
        <v>12</v>
      </c>
      <c r="C19" s="23">
        <f>(2*'Auswertung Blatt2'!I19)/('Auswertung Blatt2'!F19^2*'Auswertung Blatt2'!G19*0.05)</f>
        <v>0.17354940174531452</v>
      </c>
      <c r="D19" s="23">
        <f>(2*'Auswertung Blatt1'!E19)/('Auswertung Blatt2'!F19^2*'Auswertung Blatt2'!G19*0.05)</f>
        <v>1.3476024457350007</v>
      </c>
      <c r="E19" s="23">
        <f t="shared" si="0"/>
        <v>1.3542370485959785</v>
      </c>
      <c r="F19" s="23">
        <f>((2*'Auswertung Blatt2'!J19)/(0.1*'Auswertung Blatt2'!F19^2*'Auswertung Blatt2'!G19*0.05))</f>
        <v>0.342305382944792</v>
      </c>
      <c r="G19" s="23">
        <f t="shared" si="1"/>
        <v>25.276622235352463</v>
      </c>
      <c r="H19" s="24">
        <f t="shared" si="2"/>
        <v>0.25276622235352464</v>
      </c>
    </row>
    <row r="20" spans="1:8" ht="12.75">
      <c r="A20" s="14">
        <v>17</v>
      </c>
      <c r="B20" s="15">
        <v>14</v>
      </c>
      <c r="C20" s="23">
        <f>(2*'Auswertung Blatt2'!I20)/('Auswertung Blatt2'!F20^2*'Auswertung Blatt2'!G20*0.05)</f>
        <v>0.20201547486058538</v>
      </c>
      <c r="D20" s="23">
        <f>(2*'Auswertung Blatt1'!E20)/('Auswertung Blatt2'!F20^2*'Auswertung Blatt2'!G20*0.05)</f>
        <v>1.4413129363143786</v>
      </c>
      <c r="E20" s="23">
        <f t="shared" si="0"/>
        <v>1.4473717489508888</v>
      </c>
      <c r="F20" s="23">
        <f>((2*'Auswertung Blatt2'!J20)/(0.1*'Auswertung Blatt2'!F20^2*'Auswertung Blatt2'!G20*0.05))</f>
        <v>0.35831865985607414</v>
      </c>
      <c r="G20" s="23">
        <f t="shared" si="1"/>
        <v>24.75650503167534</v>
      </c>
      <c r="H20" s="24">
        <f t="shared" si="2"/>
        <v>0.24756505031675338</v>
      </c>
    </row>
    <row r="21" spans="1:8" ht="12.75">
      <c r="A21" s="14">
        <v>18</v>
      </c>
      <c r="B21" s="15">
        <v>16</v>
      </c>
      <c r="C21" s="23">
        <f>(2*'Auswertung Blatt2'!I21)/('Auswertung Blatt2'!F21^2*'Auswertung Blatt2'!G21*0.05)</f>
        <v>0.23203525201989908</v>
      </c>
      <c r="D21" s="23">
        <f>(2*'Auswertung Blatt1'!E21)/('Auswertung Blatt2'!F21^2*'Auswertung Blatt2'!G21*0.05)</f>
        <v>1.5221670273606858</v>
      </c>
      <c r="E21" s="23">
        <f t="shared" si="0"/>
        <v>1.5271584415452184</v>
      </c>
      <c r="F21" s="23">
        <f>((2*'Auswertung Blatt2'!J21)/(0.1*'Auswertung Blatt2'!F21^2*'Auswertung Blatt2'!G21*0.05))</f>
        <v>0.3737874041418093</v>
      </c>
      <c r="G21" s="23">
        <f t="shared" si="1"/>
        <v>24.476006809326314</v>
      </c>
      <c r="H21" s="24">
        <f t="shared" si="2"/>
        <v>0.24476006809326314</v>
      </c>
    </row>
    <row r="22" spans="1:8" ht="12.75">
      <c r="A22" s="14">
        <v>19</v>
      </c>
      <c r="B22" s="15">
        <v>18</v>
      </c>
      <c r="C22" s="23">
        <f>(2*'Auswertung Blatt2'!I22)/('Auswertung Blatt2'!F22^2*'Auswertung Blatt2'!G22*0.05)</f>
        <v>0.2632827778738031</v>
      </c>
      <c r="D22" s="23">
        <f>(2*'Auswertung Blatt1'!E22)/('Auswertung Blatt2'!F22^2*'Auswertung Blatt2'!G22*0.05)</f>
        <v>1.5885211193572228</v>
      </c>
      <c r="E22" s="23">
        <f t="shared" si="0"/>
        <v>1.5921322145264076</v>
      </c>
      <c r="F22" s="23">
        <f>((2*'Auswertung Blatt2'!J22)/(0.1*'Auswertung Blatt2'!F22^2*'Auswertung Blatt2'!G22*0.05))</f>
        <v>0.3848685123249437</v>
      </c>
      <c r="G22" s="23">
        <f t="shared" si="1"/>
        <v>24.173150245529442</v>
      </c>
      <c r="H22" s="24">
        <f t="shared" si="2"/>
        <v>0.24173150245529443</v>
      </c>
    </row>
    <row r="23" spans="1:8" ht="12.75">
      <c r="A23" s="14">
        <v>20</v>
      </c>
      <c r="B23" s="15">
        <v>20</v>
      </c>
      <c r="C23" s="23">
        <f>(2*'Auswertung Blatt2'!I23)/('Auswertung Blatt2'!F23^2*'Auswertung Blatt2'!G23*0.05)</f>
        <v>0.2971477131095362</v>
      </c>
      <c r="D23" s="23">
        <f>(2*'Auswertung Blatt1'!E23)/('Auswertung Blatt2'!F23^2*'Auswertung Blatt2'!G23*0.05)</f>
        <v>1.6352875377076694</v>
      </c>
      <c r="E23" s="23">
        <f t="shared" si="0"/>
        <v>1.6382981354736732</v>
      </c>
      <c r="F23" s="23">
        <f>((2*'Auswertung Blatt2'!J23)/(0.1*'Auswertung Blatt2'!F23^2*'Auswertung Blatt2'!G23*0.05))</f>
        <v>0.39846699781102235</v>
      </c>
      <c r="G23" s="23">
        <f t="shared" si="1"/>
        <v>24.322007648248682</v>
      </c>
      <c r="H23" s="24">
        <f t="shared" si="2"/>
        <v>0.24322007648248684</v>
      </c>
    </row>
    <row r="24" spans="1:8" ht="12.75">
      <c r="A24" s="14">
        <v>21</v>
      </c>
      <c r="B24" s="15">
        <v>22</v>
      </c>
      <c r="C24" s="23">
        <f>(2*'Auswertung Blatt2'!I24)/('Auswertung Blatt2'!F24^2*'Auswertung Blatt2'!G24*0.05)</f>
        <v>0.3439763261876599</v>
      </c>
      <c r="D24" s="23">
        <f>(2*'Auswertung Blatt1'!E24)/('Auswertung Blatt2'!F24^2*'Auswertung Blatt2'!G24*0.05)</f>
        <v>1.6474444773903874</v>
      </c>
      <c r="E24" s="23">
        <f t="shared" si="0"/>
        <v>1.656339720500466</v>
      </c>
      <c r="F24" s="23">
        <f>((2*'Auswertung Blatt2'!J24)/(0.1*'Auswertung Blatt2'!F24^2*'Auswertung Blatt2'!G24*0.05))</f>
        <v>0.41502542396877</v>
      </c>
      <c r="G24" s="23">
        <f t="shared" si="1"/>
        <v>25.05678145805556</v>
      </c>
      <c r="H24" s="24">
        <f t="shared" si="2"/>
        <v>0.2505678145805556</v>
      </c>
    </row>
    <row r="25" spans="1:8" ht="12.75">
      <c r="A25" s="14">
        <v>22</v>
      </c>
      <c r="B25" s="15">
        <v>24</v>
      </c>
      <c r="C25" s="23">
        <f>(2*'Auswertung Blatt2'!I25)/('Auswertung Blatt2'!F25^2*'Auswertung Blatt2'!G25*0.05)</f>
        <v>0.38788681128541913</v>
      </c>
      <c r="D25" s="23">
        <f>(2*'Auswertung Blatt1'!E25)/('Auswertung Blatt2'!F25^2*'Auswertung Blatt2'!G25*0.05)</f>
        <v>1.6041750212721573</v>
      </c>
      <c r="E25" s="23">
        <f t="shared" si="0"/>
        <v>1.6232545834625098</v>
      </c>
      <c r="F25" s="23">
        <f>((2*'Auswertung Blatt2'!J25)/(0.1*'Auswertung Blatt2'!F25^2*'Auswertung Blatt2'!G25*0.05))</f>
        <v>0.4278917446690071</v>
      </c>
      <c r="G25" s="23">
        <f t="shared" si="1"/>
        <v>26.360113134951735</v>
      </c>
      <c r="H25" s="24">
        <f t="shared" si="2"/>
        <v>0.26360113134951735</v>
      </c>
    </row>
    <row r="26" spans="1:8" ht="13.5" thickBot="1">
      <c r="A26" s="16">
        <v>23</v>
      </c>
      <c r="B26" s="17">
        <v>26</v>
      </c>
      <c r="C26" s="25">
        <f>(2*'Auswertung Blatt2'!I26)/('Auswertung Blatt2'!F26^2*'Auswertung Blatt2'!G26*0.05)</f>
        <v>0.4188164595477095</v>
      </c>
      <c r="D26" s="25">
        <f>(2*'Auswertung Blatt1'!E26)/('Auswertung Blatt2'!F26^2*'Auswertung Blatt2'!G26*0.05)</f>
        <v>1.5224438263821674</v>
      </c>
      <c r="E26" s="25">
        <f t="shared" si="0"/>
        <v>1.5519604986432856</v>
      </c>
      <c r="F26" s="25">
        <f>((2*'Auswertung Blatt2'!J26)/(0.1*'Auswertung Blatt2'!F26^2*'Auswertung Blatt2'!G26*0.05))</f>
        <v>0.42305952315665285</v>
      </c>
      <c r="G26" s="25">
        <f t="shared" si="1"/>
        <v>27.259683704996934</v>
      </c>
      <c r="H26" s="26">
        <f t="shared" si="2"/>
        <v>0.27259683704996934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zur Laborauswertung</dc:title>
  <dc:subject>Untersuchung eines Tragflügels im Windkanal</dc:subject>
  <dc:creator/>
  <cp:keywords>Fluidmechanik,Tragflügel-Untersuchung,Labor-Auswertung,Messwert-Tabelle</cp:keywords>
  <dc:description/>
  <cp:lastModifiedBy>Ingo FALK</cp:lastModifiedBy>
  <cp:lastPrinted>2007-09-07T11:28:22Z</cp:lastPrinted>
  <dcterms:created xsi:type="dcterms:W3CDTF">2005-05-12T18:12:58Z</dcterms:created>
  <dcterms:modified xsi:type="dcterms:W3CDTF">2007-09-07T11:31:11Z</dcterms:modified>
  <cp:category/>
  <cp:version/>
  <cp:contentType/>
  <cp:contentStatus/>
</cp:coreProperties>
</file>