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  <Override PartName="/xl/embeddings/oleObject_3_9.bin" ContentType="application/vnd.openxmlformats-officedocument.oleObject"/>
  <Override PartName="/xl/embeddings/oleObject_3_10.bin" ContentType="application/vnd.openxmlformats-officedocument.oleObject"/>
  <Override PartName="/xl/embeddings/oleObject_3_11.bin" ContentType="application/vnd.openxmlformats-officedocument.oleObject"/>
  <Override PartName="/xl/embeddings/oleObject_3_12.bin" ContentType="application/vnd.openxmlformats-officedocument.oleObject"/>
  <Override PartName="/xl/embeddings/oleObject_3_13.bin" ContentType="application/vnd.openxmlformats-officedocument.oleObject"/>
  <Override PartName="/xl/embeddings/oleObject_3_14.bin" ContentType="application/vnd.openxmlformats-officedocument.oleObject"/>
  <Override PartName="/xl/embeddings/oleObject_3_15.bin" ContentType="application/vnd.openxmlformats-officedocument.oleObject"/>
  <Override PartName="/xl/embeddings/oleObject_3_16.bin" ContentType="application/vnd.openxmlformats-officedocument.oleObject"/>
  <Override PartName="/xl/embeddings/oleObject_3_17.bin" ContentType="application/vnd.openxmlformats-officedocument.oleObject"/>
  <Override PartName="/xl/embeddings/oleObject_3_18.bin" ContentType="application/vnd.openxmlformats-officedocument.oleObject"/>
  <Override PartName="/xl/embeddings/oleObject_3_19.bin" ContentType="application/vnd.openxmlformats-officedocument.oleObject"/>
  <Override PartName="/xl/embeddings/oleObject_3_20.bin" ContentType="application/vnd.openxmlformats-officedocument.oleObject"/>
  <Override PartName="/xl/embeddings/oleObject_3_21.bin" ContentType="application/vnd.openxmlformats-officedocument.oleObject"/>
  <Override PartName="/xl/embeddings/oleObject_3_22.bin" ContentType="application/vnd.openxmlformats-officedocument.oleObject"/>
  <Override PartName="/xl/embeddings/oleObject_3_23.bin" ContentType="application/vnd.openxmlformats-officedocument.oleObject"/>
  <Override PartName="/xl/embeddings/oleObject_3_24.bin" ContentType="application/vnd.openxmlformats-officedocument.oleObject"/>
  <Override PartName="/xl/embeddings/oleObject_3_25.bin" ContentType="application/vnd.openxmlformats-officedocument.oleObject"/>
  <Override PartName="/xl/embeddings/oleObject_3_26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85" windowWidth="11760" windowHeight="6990" activeTab="0"/>
  </bookViews>
  <sheets>
    <sheet name="Laborwerte" sheetId="1" r:id="rId1"/>
    <sheet name="Laborwerte (Einheiten)" sheetId="2" r:id="rId2"/>
    <sheet name="Konstanten" sheetId="3" r:id="rId3"/>
    <sheet name="Auswertung" sheetId="4" r:id="rId4"/>
    <sheet name="Diagramme" sheetId="5" r:id="rId5"/>
  </sheets>
  <definedNames/>
  <calcPr fullCalcOnLoad="1"/>
</workbook>
</file>

<file path=xl/sharedStrings.xml><?xml version="1.0" encoding="utf-8"?>
<sst xmlns="http://schemas.openxmlformats.org/spreadsheetml/2006/main" count="178" uniqueCount="52">
  <si>
    <t>Bezeichnung</t>
  </si>
  <si>
    <t>Zeichen</t>
  </si>
  <si>
    <t>Wert</t>
  </si>
  <si>
    <t>Einheit</t>
  </si>
  <si>
    <t>spez. Gaskonstante Luft</t>
  </si>
  <si>
    <t>J/kg*K</t>
  </si>
  <si>
    <t>m</t>
  </si>
  <si>
    <t>m²</t>
  </si>
  <si>
    <t>a</t>
  </si>
  <si>
    <t>Bez.</t>
  </si>
  <si>
    <t>n</t>
  </si>
  <si>
    <t>Schieber</t>
  </si>
  <si>
    <t>Dim.</t>
  </si>
  <si>
    <t>Stellung</t>
  </si>
  <si>
    <t>° C</t>
  </si>
  <si>
    <t>zu</t>
  </si>
  <si>
    <t>auf</t>
  </si>
  <si>
    <t>bar</t>
  </si>
  <si>
    <t>m³</t>
  </si>
  <si>
    <t>s</t>
  </si>
  <si>
    <t>t</t>
  </si>
  <si>
    <t>V</t>
  </si>
  <si>
    <t>Umgebungswerte:</t>
  </si>
  <si>
    <t>Luftdruck:</t>
  </si>
  <si>
    <t>U.-temp:</t>
  </si>
  <si>
    <t>Feuchte:</t>
  </si>
  <si>
    <t>%</t>
  </si>
  <si>
    <t>Saugschieberst.:</t>
  </si>
  <si>
    <t>Umdrehungen geöffnet</t>
  </si>
  <si>
    <t>Pa</t>
  </si>
  <si>
    <t>K</t>
  </si>
  <si>
    <t>Gravitationskonstante</t>
  </si>
  <si>
    <t>g</t>
  </si>
  <si>
    <t>m/s²</t>
  </si>
  <si>
    <t>m³/s</t>
  </si>
  <si>
    <t>Durchmesser Saugseite</t>
  </si>
  <si>
    <t>Durchmesser Druckseite</t>
  </si>
  <si>
    <t>Querschnitt Druckseite</t>
  </si>
  <si>
    <t>m/s</t>
  </si>
  <si>
    <t>Dichte Wasser</t>
  </si>
  <si>
    <t>a'</t>
  </si>
  <si>
    <t>a''</t>
  </si>
  <si>
    <t>Querschnitt Saugseite</t>
  </si>
  <si>
    <t>Y</t>
  </si>
  <si>
    <t>m²/s²</t>
  </si>
  <si>
    <t>H</t>
  </si>
  <si>
    <t>m³/h</t>
  </si>
  <si>
    <t>Aufnahme einer druckgedrosselten Pumpenkennlinie (Gruppe 1):</t>
  </si>
  <si>
    <t>Aufnahme einer sauggedrosselten Pumpenkennlinie (Gruppe 1):</t>
  </si>
  <si>
    <t>Dampfdr.:</t>
  </si>
  <si>
    <t>kg/m³</t>
  </si>
  <si>
    <t>mbar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</si>
</sst>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0.00000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.5"/>
      <name val="Arial"/>
      <family val="2"/>
    </font>
    <font>
      <sz val="22.75"/>
      <name val="Arial"/>
      <family val="0"/>
    </font>
    <font>
      <b/>
      <sz val="13.25"/>
      <name val="Arial"/>
      <family val="2"/>
    </font>
    <font>
      <sz val="27.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2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172" fontId="0" fillId="0" borderId="1" xfId="0" applyNumberFormat="1" applyBorder="1" applyAlignment="1">
      <alignment horizontal="right"/>
    </xf>
    <xf numFmtId="175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175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75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Diagramm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555"/>
          <c:w val="0.957"/>
          <c:h val="0.9445"/>
        </c:manualLayout>
      </c:layout>
      <c:scatterChart>
        <c:scatterStyle val="lineMarker"/>
        <c:varyColors val="0"/>
        <c:ser>
          <c:idx val="0"/>
          <c:order val="0"/>
          <c:tx>
            <c:v>P. Kennlinie Gruppe 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Auswertung!$E$5:$E$15</c:f>
              <c:numCache>
                <c:ptCount val="11"/>
                <c:pt idx="0">
                  <c:v>0</c:v>
                </c:pt>
                <c:pt idx="1">
                  <c:v>7.578947368421052</c:v>
                </c:pt>
                <c:pt idx="2">
                  <c:v>14.380825565912117</c:v>
                </c:pt>
                <c:pt idx="3">
                  <c:v>22.5</c:v>
                </c:pt>
                <c:pt idx="4">
                  <c:v>29.110512129380048</c:v>
                </c:pt>
                <c:pt idx="5">
                  <c:v>36.52173913043478</c:v>
                </c:pt>
                <c:pt idx="6">
                  <c:v>43.90243902439025</c:v>
                </c:pt>
                <c:pt idx="7">
                  <c:v>50.42016806722689</c:v>
                </c:pt>
                <c:pt idx="8">
                  <c:v>57.81021897810219</c:v>
                </c:pt>
                <c:pt idx="9">
                  <c:v>65</c:v>
                </c:pt>
                <c:pt idx="10">
                  <c:v>74.00881057268722</c:v>
                </c:pt>
              </c:numCache>
            </c:numRef>
          </c:xVal>
          <c:yVal>
            <c:numRef>
              <c:f>Auswertung!$K$5:$K$15</c:f>
              <c:numCache>
                <c:ptCount val="11"/>
                <c:pt idx="0">
                  <c:v>45.37759120404537</c:v>
                </c:pt>
                <c:pt idx="1">
                  <c:v>44.3529445919948</c:v>
                </c:pt>
                <c:pt idx="2">
                  <c:v>43.93147952242066</c:v>
                </c:pt>
                <c:pt idx="3">
                  <c:v>42.98653905100561</c:v>
                </c:pt>
                <c:pt idx="4">
                  <c:v>42.649393107696135</c:v>
                </c:pt>
                <c:pt idx="5">
                  <c:v>42.044057675721035</c:v>
                </c:pt>
                <c:pt idx="6">
                  <c:v>38.37076952600825</c:v>
                </c:pt>
                <c:pt idx="7">
                  <c:v>35.05232217377852</c:v>
                </c:pt>
                <c:pt idx="8">
                  <c:v>30.6975004234032</c:v>
                </c:pt>
                <c:pt idx="9">
                  <c:v>25.41761478679535</c:v>
                </c:pt>
                <c:pt idx="10">
                  <c:v>18.268943985113008</c:v>
                </c:pt>
              </c:numCache>
            </c:numRef>
          </c:yVal>
          <c:smooth val="1"/>
        </c:ser>
        <c:ser>
          <c:idx val="5"/>
          <c:order val="1"/>
          <c:tx>
            <c:v>Kavitation 4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Auswertung!$E$22:$E$32</c:f>
              <c:numCache>
                <c:ptCount val="11"/>
                <c:pt idx="0">
                  <c:v>0</c:v>
                </c:pt>
                <c:pt idx="1">
                  <c:v>7.36196319018405</c:v>
                </c:pt>
                <c:pt idx="2">
                  <c:v>15.812591508052709</c:v>
                </c:pt>
                <c:pt idx="3">
                  <c:v>21.08345534407028</c:v>
                </c:pt>
                <c:pt idx="4">
                  <c:v>23.80952380952381</c:v>
                </c:pt>
                <c:pt idx="5">
                  <c:v>23.715415019762844</c:v>
                </c:pt>
                <c:pt idx="6">
                  <c:v>24.128686327077748</c:v>
                </c:pt>
                <c:pt idx="7">
                  <c:v>24.161073825503355</c:v>
                </c:pt>
                <c:pt idx="8">
                  <c:v>24.161073825503355</c:v>
                </c:pt>
                <c:pt idx="9">
                  <c:v>24.032042723631506</c:v>
                </c:pt>
                <c:pt idx="10">
                  <c:v>24.55661664392906</c:v>
                </c:pt>
              </c:numCache>
            </c:numRef>
          </c:xVal>
          <c:yVal>
            <c:numRef>
              <c:f>Auswertung!$K$22:$K$32</c:f>
              <c:numCache>
                <c:ptCount val="11"/>
                <c:pt idx="0">
                  <c:v>45.98922061098615</c:v>
                </c:pt>
                <c:pt idx="1">
                  <c:v>45.06690345385322</c:v>
                </c:pt>
                <c:pt idx="2">
                  <c:v>43.418124230097376</c:v>
                </c:pt>
                <c:pt idx="3">
                  <c:v>42.48304531086969</c:v>
                </c:pt>
                <c:pt idx="4">
                  <c:v>40.63703975637661</c:v>
                </c:pt>
                <c:pt idx="5">
                  <c:v>35.744501631080595</c:v>
                </c:pt>
                <c:pt idx="6">
                  <c:v>30.74779003533691</c:v>
                </c:pt>
                <c:pt idx="7">
                  <c:v>25.65080635019512</c:v>
                </c:pt>
                <c:pt idx="8">
                  <c:v>20.65591180198809</c:v>
                </c:pt>
                <c:pt idx="9">
                  <c:v>15.559643297782133</c:v>
                </c:pt>
                <c:pt idx="10">
                  <c:v>11.479829021087818</c:v>
                </c:pt>
              </c:numCache>
            </c:numRef>
          </c:yVal>
          <c:smooth val="0"/>
        </c:ser>
        <c:ser>
          <c:idx val="1"/>
          <c:order val="2"/>
          <c:tx>
            <c:v>Kavitation 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Auswertung!$E$41:$E$51</c:f>
              <c:numCache>
                <c:ptCount val="11"/>
                <c:pt idx="0">
                  <c:v>0</c:v>
                </c:pt>
                <c:pt idx="1">
                  <c:v>7.171314741035856</c:v>
                </c:pt>
                <c:pt idx="2">
                  <c:v>14.173228346456693</c:v>
                </c:pt>
                <c:pt idx="3">
                  <c:v>21.686746987951807</c:v>
                </c:pt>
                <c:pt idx="4">
                  <c:v>29.071332436069987</c:v>
                </c:pt>
                <c:pt idx="5">
                  <c:v>36.10315186246418</c:v>
                </c:pt>
                <c:pt idx="6">
                  <c:v>37.278106508875744</c:v>
                </c:pt>
                <c:pt idx="7">
                  <c:v>38.06646525679758</c:v>
                </c:pt>
                <c:pt idx="8">
                  <c:v>37.66816143497757</c:v>
                </c:pt>
                <c:pt idx="9">
                  <c:v>37.66816143497757</c:v>
                </c:pt>
                <c:pt idx="10">
                  <c:v>37.66816143497757</c:v>
                </c:pt>
              </c:numCache>
            </c:numRef>
          </c:xVal>
          <c:yVal>
            <c:numRef>
              <c:f>Auswertung!$K$41:$K$51</c:f>
              <c:numCache>
                <c:ptCount val="11"/>
                <c:pt idx="0">
                  <c:v>45.8872751999679</c:v>
                </c:pt>
                <c:pt idx="1">
                  <c:v>45.5767990146967</c:v>
                </c:pt>
                <c:pt idx="2">
                  <c:v>43.72826262124502</c:v>
                </c:pt>
                <c:pt idx="3">
                  <c:v>43.49974067181541</c:v>
                </c:pt>
                <c:pt idx="4">
                  <c:v>42.85383788722398</c:v>
                </c:pt>
                <c:pt idx="5">
                  <c:v>41.58867828872439</c:v>
                </c:pt>
                <c:pt idx="6">
                  <c:v>34.24133123201125</c:v>
                </c:pt>
                <c:pt idx="7">
                  <c:v>27.304187546041327</c:v>
                </c:pt>
                <c:pt idx="8">
                  <c:v>20.171383720381314</c:v>
                </c:pt>
                <c:pt idx="9">
                  <c:v>13.035807777465925</c:v>
                </c:pt>
                <c:pt idx="10">
                  <c:v>13.035807777465925</c:v>
                </c:pt>
              </c:numCache>
            </c:numRef>
          </c:yVal>
          <c:smooth val="0"/>
        </c:ser>
        <c:axId val="64081822"/>
        <c:axId val="39865487"/>
      </c:scatterChart>
      <c:valAx>
        <c:axId val="6408182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39865487"/>
        <c:crosses val="autoZero"/>
        <c:crossBetween val="midCat"/>
        <c:dispUnits/>
      </c:valAx>
      <c:valAx>
        <c:axId val="3986548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640818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75"/>
          <c:y val="0.0775"/>
        </c:manualLayout>
      </c:layout>
      <c:overlay val="0"/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Diagramm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5425"/>
          <c:w val="0.9895"/>
          <c:h val="0.9305"/>
        </c:manualLayout>
      </c:layout>
      <c:scatterChart>
        <c:scatterStyle val="smooth"/>
        <c:varyColors val="0"/>
        <c:ser>
          <c:idx val="1"/>
          <c:order val="0"/>
          <c:tx>
            <c:v>NPSH (vorh.) 4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Auswertung!$E$22:$E$32</c:f>
              <c:numCache>
                <c:ptCount val="11"/>
                <c:pt idx="0">
                  <c:v>0</c:v>
                </c:pt>
                <c:pt idx="1">
                  <c:v>7.36196319018405</c:v>
                </c:pt>
                <c:pt idx="2">
                  <c:v>15.812591508052709</c:v>
                </c:pt>
                <c:pt idx="3">
                  <c:v>21.08345534407028</c:v>
                </c:pt>
                <c:pt idx="4">
                  <c:v>23.80952380952381</c:v>
                </c:pt>
                <c:pt idx="5">
                  <c:v>23.715415019762844</c:v>
                </c:pt>
                <c:pt idx="6">
                  <c:v>24.128686327077748</c:v>
                </c:pt>
                <c:pt idx="7">
                  <c:v>24.161073825503355</c:v>
                </c:pt>
                <c:pt idx="8">
                  <c:v>24.161073825503355</c:v>
                </c:pt>
                <c:pt idx="9">
                  <c:v>24.032042723631506</c:v>
                </c:pt>
                <c:pt idx="10">
                  <c:v>24.55661664392906</c:v>
                </c:pt>
              </c:numCache>
            </c:numRef>
          </c:xVal>
          <c:yVal>
            <c:numRef>
              <c:f>Auswertung!$L$22:$L$32</c:f>
              <c:numCache>
                <c:ptCount val="11"/>
                <c:pt idx="0">
                  <c:v>8.232930255476628</c:v>
                </c:pt>
                <c:pt idx="1">
                  <c:v>7.119966870189807</c:v>
                </c:pt>
                <c:pt idx="2">
                  <c:v>4.703759933959168</c:v>
                </c:pt>
                <c:pt idx="3">
                  <c:v>2.0834496306901156</c:v>
                </c:pt>
                <c:pt idx="4">
                  <c:v>0.8791536672666878</c:v>
                </c:pt>
                <c:pt idx="5">
                  <c:v>0.6745666868752401</c:v>
                </c:pt>
                <c:pt idx="6">
                  <c:v>0.5756989308987479</c:v>
                </c:pt>
                <c:pt idx="7">
                  <c:v>0.5759423691042314</c:v>
                </c:pt>
                <c:pt idx="8">
                  <c:v>0.47399695808598086</c:v>
                </c:pt>
                <c:pt idx="9">
                  <c:v>0.4730290464678848</c:v>
                </c:pt>
                <c:pt idx="10">
                  <c:v>0.47699637254188015</c:v>
                </c:pt>
              </c:numCache>
            </c:numRef>
          </c:yVal>
          <c:smooth val="1"/>
        </c:ser>
        <c:ser>
          <c:idx val="2"/>
          <c:order val="1"/>
          <c:tx>
            <c:v>NPSH (vorh.) 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Auswertung!$E$41:$E$51</c:f>
              <c:numCache>
                <c:ptCount val="11"/>
                <c:pt idx="0">
                  <c:v>0</c:v>
                </c:pt>
                <c:pt idx="1">
                  <c:v>7.171314741035856</c:v>
                </c:pt>
                <c:pt idx="2">
                  <c:v>14.173228346456693</c:v>
                </c:pt>
                <c:pt idx="3">
                  <c:v>21.686746987951807</c:v>
                </c:pt>
                <c:pt idx="4">
                  <c:v>29.071332436069987</c:v>
                </c:pt>
                <c:pt idx="5">
                  <c:v>36.10315186246418</c:v>
                </c:pt>
                <c:pt idx="6">
                  <c:v>37.278106508875744</c:v>
                </c:pt>
                <c:pt idx="7">
                  <c:v>38.06646525679758</c:v>
                </c:pt>
                <c:pt idx="8">
                  <c:v>37.66816143497757</c:v>
                </c:pt>
                <c:pt idx="9">
                  <c:v>37.66816143497757</c:v>
                </c:pt>
                <c:pt idx="10">
                  <c:v>37.66816143497757</c:v>
                </c:pt>
              </c:numCache>
            </c:numRef>
          </c:xVal>
          <c:yVal>
            <c:numRef>
              <c:f>Auswertung!$L$41:$L$51</c:f>
              <c:numCache>
                <c:ptCount val="11"/>
                <c:pt idx="0">
                  <c:v>8.334875666494879</c:v>
                </c:pt>
                <c:pt idx="1">
                  <c:v>7.629262651416441</c:v>
                </c:pt>
                <c:pt idx="2">
                  <c:v>6.93890746224055</c:v>
                </c:pt>
                <c:pt idx="3">
                  <c:v>5.655555304808329</c:v>
                </c:pt>
                <c:pt idx="4">
                  <c:v>3.7769353381538906</c:v>
                </c:pt>
                <c:pt idx="5">
                  <c:v>1.5035257093643175</c:v>
                </c:pt>
                <c:pt idx="6">
                  <c:v>1.2111097861502909</c:v>
                </c:pt>
                <c:pt idx="7">
                  <c:v>1.0164645011920925</c:v>
                </c:pt>
                <c:pt idx="8">
                  <c:v>1.0117691806375873</c:v>
                </c:pt>
                <c:pt idx="9">
                  <c:v>1.0117691806375873</c:v>
                </c:pt>
                <c:pt idx="10">
                  <c:v>1.0117691806375873</c:v>
                </c:pt>
              </c:numCache>
            </c:numRef>
          </c:yVal>
          <c:smooth val="1"/>
        </c:ser>
        <c:axId val="23245064"/>
        <c:axId val="7878985"/>
      </c:scatterChart>
      <c:valAx>
        <c:axId val="2324506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7878985"/>
        <c:crosses val="autoZero"/>
        <c:crossBetween val="midCat"/>
        <c:dispUnits/>
      </c:valAx>
      <c:valAx>
        <c:axId val="7878985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232450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5"/>
          <c:y val="0.107"/>
        </c:manualLayout>
      </c:layout>
      <c:overlay val="0"/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5.emf" /><Relationship Id="rId3" Type="http://schemas.openxmlformats.org/officeDocument/2006/relationships/image" Target="../media/image8.emf" /><Relationship Id="rId4" Type="http://schemas.openxmlformats.org/officeDocument/2006/relationships/image" Target="../media/image11.emf" /><Relationship Id="rId5" Type="http://schemas.openxmlformats.org/officeDocument/2006/relationships/image" Target="../media/image7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2.emf" /><Relationship Id="rId9" Type="http://schemas.openxmlformats.org/officeDocument/2006/relationships/image" Target="../media/image14.emf" /><Relationship Id="rId10" Type="http://schemas.openxmlformats.org/officeDocument/2006/relationships/image" Target="../media/image27.emf" /><Relationship Id="rId11" Type="http://schemas.openxmlformats.org/officeDocument/2006/relationships/image" Target="../media/image11.emf" /><Relationship Id="rId12" Type="http://schemas.openxmlformats.org/officeDocument/2006/relationships/image" Target="../media/image7.emf" /><Relationship Id="rId13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5.emf" /><Relationship Id="rId3" Type="http://schemas.openxmlformats.org/officeDocument/2006/relationships/image" Target="../media/image8.emf" /><Relationship Id="rId4" Type="http://schemas.openxmlformats.org/officeDocument/2006/relationships/image" Target="../media/image11.emf" /><Relationship Id="rId5" Type="http://schemas.openxmlformats.org/officeDocument/2006/relationships/image" Target="../media/image7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2.emf" /><Relationship Id="rId9" Type="http://schemas.openxmlformats.org/officeDocument/2006/relationships/image" Target="../media/image14.emf" /><Relationship Id="rId10" Type="http://schemas.openxmlformats.org/officeDocument/2006/relationships/image" Target="../media/image23.emf" /><Relationship Id="rId11" Type="http://schemas.openxmlformats.org/officeDocument/2006/relationships/image" Target="../media/image11.emf" /><Relationship Id="rId12" Type="http://schemas.openxmlformats.org/officeDocument/2006/relationships/image" Target="../media/image7.emf" /><Relationship Id="rId13" Type="http://schemas.openxmlformats.org/officeDocument/2006/relationships/image" Target="../media/image9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9.emf" /><Relationship Id="rId3" Type="http://schemas.openxmlformats.org/officeDocument/2006/relationships/image" Target="../media/image22.emf" /><Relationship Id="rId4" Type="http://schemas.openxmlformats.org/officeDocument/2006/relationships/image" Target="../media/image17.emf" /><Relationship Id="rId5" Type="http://schemas.openxmlformats.org/officeDocument/2006/relationships/image" Target="../media/image2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6.emf" /><Relationship Id="rId3" Type="http://schemas.openxmlformats.org/officeDocument/2006/relationships/image" Target="../media/image11.emf" /><Relationship Id="rId4" Type="http://schemas.openxmlformats.org/officeDocument/2006/relationships/image" Target="../media/image4.emf" /><Relationship Id="rId5" Type="http://schemas.openxmlformats.org/officeDocument/2006/relationships/image" Target="../media/image13.emf" /><Relationship Id="rId6" Type="http://schemas.openxmlformats.org/officeDocument/2006/relationships/image" Target="../media/image3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6.emf" /><Relationship Id="rId10" Type="http://schemas.openxmlformats.org/officeDocument/2006/relationships/image" Target="../media/image20.emf" /><Relationship Id="rId11" Type="http://schemas.openxmlformats.org/officeDocument/2006/relationships/image" Target="../media/image6.emf" /><Relationship Id="rId12" Type="http://schemas.openxmlformats.org/officeDocument/2006/relationships/image" Target="../media/image20.emf" /><Relationship Id="rId13" Type="http://schemas.openxmlformats.org/officeDocument/2006/relationships/image" Target="../media/image18.emf" /><Relationship Id="rId14" Type="http://schemas.openxmlformats.org/officeDocument/2006/relationships/image" Target="../media/image18.emf" /><Relationship Id="rId15" Type="http://schemas.openxmlformats.org/officeDocument/2006/relationships/image" Target="../media/image24.emf" /><Relationship Id="rId16" Type="http://schemas.openxmlformats.org/officeDocument/2006/relationships/image" Target="../media/image29.emf" /><Relationship Id="rId17" Type="http://schemas.openxmlformats.org/officeDocument/2006/relationships/image" Target="../media/image25.emf" /><Relationship Id="rId18" Type="http://schemas.openxmlformats.org/officeDocument/2006/relationships/image" Target="../media/image11.emf" /><Relationship Id="rId19" Type="http://schemas.openxmlformats.org/officeDocument/2006/relationships/image" Target="../media/image4.emf" /><Relationship Id="rId20" Type="http://schemas.openxmlformats.org/officeDocument/2006/relationships/image" Target="../media/image3.emf" /><Relationship Id="rId21" Type="http://schemas.openxmlformats.org/officeDocument/2006/relationships/image" Target="../media/image5.emf" /><Relationship Id="rId22" Type="http://schemas.openxmlformats.org/officeDocument/2006/relationships/image" Target="../media/image6.emf" /><Relationship Id="rId23" Type="http://schemas.openxmlformats.org/officeDocument/2006/relationships/image" Target="../media/image20.emf" /><Relationship Id="rId24" Type="http://schemas.openxmlformats.org/officeDocument/2006/relationships/image" Target="../media/image18.emf" /><Relationship Id="rId25" Type="http://schemas.openxmlformats.org/officeDocument/2006/relationships/image" Target="../media/image24.emf" /><Relationship Id="rId26" Type="http://schemas.openxmlformats.org/officeDocument/2006/relationships/image" Target="../media/image29.emf" /><Relationship Id="rId27" Type="http://schemas.openxmlformats.org/officeDocument/2006/relationships/image" Target="../media/image2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8.emf" /><Relationship Id="rId3" Type="http://schemas.openxmlformats.org/officeDocument/2006/relationships/image" Target="../media/image26.emf" /><Relationship Id="rId4" Type="http://schemas.openxmlformats.org/officeDocument/2006/relationships/image" Target="../media/image3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2</xdr:row>
      <xdr:rowOff>19050</xdr:rowOff>
    </xdr:from>
    <xdr:to>
      <xdr:col>1</xdr:col>
      <xdr:colOff>466725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342900"/>
          <a:ext cx="200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45</xdr:col>
      <xdr:colOff>142875</xdr:colOff>
      <xdr:row>34</xdr:row>
      <xdr:rowOff>133350</xdr:rowOff>
    </xdr:to>
    <xdr:graphicFrame>
      <xdr:nvGraphicFramePr>
        <xdr:cNvPr id="1" name="Chart 2"/>
        <xdr:cNvGraphicFramePr/>
      </xdr:nvGraphicFramePr>
      <xdr:xfrm>
        <a:off x="19050" y="19050"/>
        <a:ext cx="82677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35</xdr:row>
      <xdr:rowOff>28575</xdr:rowOff>
    </xdr:from>
    <xdr:to>
      <xdr:col>45</xdr:col>
      <xdr:colOff>152400</xdr:colOff>
      <xdr:row>69</xdr:row>
      <xdr:rowOff>123825</xdr:rowOff>
    </xdr:to>
    <xdr:graphicFrame>
      <xdr:nvGraphicFramePr>
        <xdr:cNvPr id="2" name="Chart 3"/>
        <xdr:cNvGraphicFramePr/>
      </xdr:nvGraphicFramePr>
      <xdr:xfrm>
        <a:off x="19050" y="5695950"/>
        <a:ext cx="8277225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vmlDrawing" Target="../drawings/vmlDrawing2.vml" /><Relationship Id="rId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vmlDrawing" Target="../drawings/vmlDrawing3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oleObject" Target="../embeddings/oleObject_3_9.bin" /><Relationship Id="rId11" Type="http://schemas.openxmlformats.org/officeDocument/2006/relationships/oleObject" Target="../embeddings/oleObject_3_10.bin" /><Relationship Id="rId12" Type="http://schemas.openxmlformats.org/officeDocument/2006/relationships/oleObject" Target="../embeddings/oleObject_3_11.bin" /><Relationship Id="rId13" Type="http://schemas.openxmlformats.org/officeDocument/2006/relationships/oleObject" Target="../embeddings/oleObject_3_12.bin" /><Relationship Id="rId14" Type="http://schemas.openxmlformats.org/officeDocument/2006/relationships/oleObject" Target="../embeddings/oleObject_3_13.bin" /><Relationship Id="rId15" Type="http://schemas.openxmlformats.org/officeDocument/2006/relationships/oleObject" Target="../embeddings/oleObject_3_14.bin" /><Relationship Id="rId16" Type="http://schemas.openxmlformats.org/officeDocument/2006/relationships/oleObject" Target="../embeddings/oleObject_3_15.bin" /><Relationship Id="rId17" Type="http://schemas.openxmlformats.org/officeDocument/2006/relationships/oleObject" Target="../embeddings/oleObject_3_16.bin" /><Relationship Id="rId18" Type="http://schemas.openxmlformats.org/officeDocument/2006/relationships/oleObject" Target="../embeddings/oleObject_3_17.bin" /><Relationship Id="rId19" Type="http://schemas.openxmlformats.org/officeDocument/2006/relationships/oleObject" Target="../embeddings/oleObject_3_18.bin" /><Relationship Id="rId20" Type="http://schemas.openxmlformats.org/officeDocument/2006/relationships/oleObject" Target="../embeddings/oleObject_3_19.bin" /><Relationship Id="rId21" Type="http://schemas.openxmlformats.org/officeDocument/2006/relationships/oleObject" Target="../embeddings/oleObject_3_20.bin" /><Relationship Id="rId22" Type="http://schemas.openxmlformats.org/officeDocument/2006/relationships/oleObject" Target="../embeddings/oleObject_3_21.bin" /><Relationship Id="rId23" Type="http://schemas.openxmlformats.org/officeDocument/2006/relationships/oleObject" Target="../embeddings/oleObject_3_22.bin" /><Relationship Id="rId24" Type="http://schemas.openxmlformats.org/officeDocument/2006/relationships/oleObject" Target="../embeddings/oleObject_3_23.bin" /><Relationship Id="rId25" Type="http://schemas.openxmlformats.org/officeDocument/2006/relationships/oleObject" Target="../embeddings/oleObject_3_24.bin" /><Relationship Id="rId26" Type="http://schemas.openxmlformats.org/officeDocument/2006/relationships/oleObject" Target="../embeddings/oleObject_3_25.bin" /><Relationship Id="rId27" Type="http://schemas.openxmlformats.org/officeDocument/2006/relationships/oleObject" Target="../embeddings/oleObject_3_26.bin" /><Relationship Id="rId28" Type="http://schemas.openxmlformats.org/officeDocument/2006/relationships/vmlDrawing" Target="../drawings/vmlDrawing4.vml" /><Relationship Id="rId2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5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32">
      <selection activeCell="B69" sqref="B69"/>
    </sheetView>
  </sheetViews>
  <sheetFormatPr defaultColWidth="11.421875" defaultRowHeight="12.75"/>
  <cols>
    <col min="1" max="5" width="9.7109375" style="0" customWidth="1"/>
  </cols>
  <sheetData>
    <row r="1" ht="12.75">
      <c r="A1" s="10" t="s">
        <v>47</v>
      </c>
    </row>
    <row r="3" spans="1:7" ht="12.75">
      <c r="A3" s="1" t="s">
        <v>9</v>
      </c>
      <c r="B3" s="1" t="s">
        <v>10</v>
      </c>
      <c r="C3" s="1" t="s">
        <v>11</v>
      </c>
      <c r="D3" s="1"/>
      <c r="E3" s="1"/>
      <c r="F3" s="8" t="s">
        <v>21</v>
      </c>
      <c r="G3" s="1" t="s">
        <v>20</v>
      </c>
    </row>
    <row r="4" spans="1:7" ht="12.75">
      <c r="A4" s="1" t="s">
        <v>12</v>
      </c>
      <c r="B4" s="1"/>
      <c r="C4" s="1" t="s">
        <v>13</v>
      </c>
      <c r="D4" s="1" t="s">
        <v>17</v>
      </c>
      <c r="E4" s="1" t="s">
        <v>17</v>
      </c>
      <c r="F4" s="8" t="s">
        <v>18</v>
      </c>
      <c r="G4" s="8" t="s">
        <v>19</v>
      </c>
    </row>
    <row r="5" spans="1:7" ht="12.75">
      <c r="A5" s="3">
        <v>1</v>
      </c>
      <c r="B5" s="3">
        <v>1450</v>
      </c>
      <c r="C5" s="3" t="s">
        <v>15</v>
      </c>
      <c r="D5" s="24">
        <v>4.2</v>
      </c>
      <c r="E5" s="24">
        <v>-0.18</v>
      </c>
      <c r="F5" s="17">
        <v>0</v>
      </c>
      <c r="G5" s="17">
        <v>60</v>
      </c>
    </row>
    <row r="6" spans="1:7" ht="12.75">
      <c r="A6" s="3">
        <v>2</v>
      </c>
      <c r="B6" s="3">
        <v>1450</v>
      </c>
      <c r="C6" s="3"/>
      <c r="D6" s="24">
        <v>4.1</v>
      </c>
      <c r="E6" s="24">
        <v>-0.18</v>
      </c>
      <c r="F6" s="17">
        <v>0.2</v>
      </c>
      <c r="G6" s="17">
        <v>95</v>
      </c>
    </row>
    <row r="7" spans="1:7" ht="12.75">
      <c r="A7" s="3">
        <v>3</v>
      </c>
      <c r="B7" s="3">
        <v>1450</v>
      </c>
      <c r="C7" s="3"/>
      <c r="D7" s="24">
        <v>4.05</v>
      </c>
      <c r="E7" s="24">
        <v>-0.19</v>
      </c>
      <c r="F7" s="17">
        <v>0.3</v>
      </c>
      <c r="G7" s="17">
        <v>75.1</v>
      </c>
    </row>
    <row r="8" spans="1:7" ht="12.75">
      <c r="A8" s="3">
        <v>4</v>
      </c>
      <c r="B8" s="3">
        <v>1450</v>
      </c>
      <c r="C8" s="3"/>
      <c r="D8" s="24">
        <v>3.95</v>
      </c>
      <c r="E8" s="24">
        <v>-0.2</v>
      </c>
      <c r="F8" s="17">
        <v>0.5</v>
      </c>
      <c r="G8" s="17">
        <v>80</v>
      </c>
    </row>
    <row r="9" spans="1:7" ht="12.75">
      <c r="A9" s="3">
        <v>5</v>
      </c>
      <c r="B9" s="3">
        <v>1450</v>
      </c>
      <c r="C9" s="3"/>
      <c r="D9" s="24">
        <v>3.9</v>
      </c>
      <c r="E9" s="24">
        <v>-0.22</v>
      </c>
      <c r="F9" s="17">
        <v>0.6</v>
      </c>
      <c r="G9" s="17">
        <v>74.2</v>
      </c>
    </row>
    <row r="10" spans="1:7" ht="12.75">
      <c r="A10" s="3">
        <v>6</v>
      </c>
      <c r="B10" s="3">
        <v>1450</v>
      </c>
      <c r="C10" s="3"/>
      <c r="D10" s="24">
        <v>3.825</v>
      </c>
      <c r="E10" s="24">
        <v>-0.24</v>
      </c>
      <c r="F10" s="17">
        <v>0.7</v>
      </c>
      <c r="G10" s="17">
        <v>69</v>
      </c>
    </row>
    <row r="11" spans="1:7" ht="12.75">
      <c r="A11" s="3">
        <v>7</v>
      </c>
      <c r="B11" s="3">
        <v>1450</v>
      </c>
      <c r="C11" s="3"/>
      <c r="D11" s="24">
        <v>3.45</v>
      </c>
      <c r="E11" s="24">
        <v>-0.26</v>
      </c>
      <c r="F11" s="17">
        <v>0.9</v>
      </c>
      <c r="G11" s="17">
        <v>73.8</v>
      </c>
    </row>
    <row r="12" spans="1:7" ht="12.75">
      <c r="A12" s="3">
        <v>8</v>
      </c>
      <c r="B12" s="3">
        <v>1450</v>
      </c>
      <c r="C12" s="3"/>
      <c r="D12" s="24">
        <v>3.1</v>
      </c>
      <c r="E12" s="24">
        <v>-0.29</v>
      </c>
      <c r="F12" s="17">
        <v>1</v>
      </c>
      <c r="G12" s="17">
        <v>71.4</v>
      </c>
    </row>
    <row r="13" spans="1:7" ht="12.75">
      <c r="A13" s="3">
        <v>9</v>
      </c>
      <c r="B13" s="3">
        <v>1450</v>
      </c>
      <c r="C13" s="3"/>
      <c r="D13" s="24">
        <v>2.65</v>
      </c>
      <c r="E13" s="24">
        <v>-0.32</v>
      </c>
      <c r="F13" s="17">
        <v>1.1</v>
      </c>
      <c r="G13" s="17">
        <v>68.5</v>
      </c>
    </row>
    <row r="14" spans="1:7" ht="12.75">
      <c r="A14" s="3">
        <v>10</v>
      </c>
      <c r="B14" s="3">
        <v>1450</v>
      </c>
      <c r="C14" s="3"/>
      <c r="D14" s="24">
        <v>2.1</v>
      </c>
      <c r="E14" s="24">
        <v>-0.36</v>
      </c>
      <c r="F14" s="17">
        <v>1.3</v>
      </c>
      <c r="G14" s="17">
        <v>72</v>
      </c>
    </row>
    <row r="15" spans="1:7" ht="12.75">
      <c r="A15" s="3">
        <v>11</v>
      </c>
      <c r="B15" s="3">
        <v>1450</v>
      </c>
      <c r="C15" s="3" t="s">
        <v>16</v>
      </c>
      <c r="D15" s="24">
        <v>1.35</v>
      </c>
      <c r="E15" s="24">
        <v>-0.42</v>
      </c>
      <c r="F15" s="17">
        <v>1.4</v>
      </c>
      <c r="G15" s="17">
        <v>68.1</v>
      </c>
    </row>
    <row r="16" spans="1:7" ht="12.75">
      <c r="A16" s="20"/>
      <c r="B16" s="20"/>
      <c r="C16" s="21"/>
      <c r="D16" s="22"/>
      <c r="E16" s="22"/>
      <c r="F16" s="23"/>
      <c r="G16" s="23"/>
    </row>
    <row r="18" ht="12.75">
      <c r="A18" s="10" t="s">
        <v>48</v>
      </c>
    </row>
    <row r="20" spans="1:7" ht="12.75">
      <c r="A20" s="1" t="s">
        <v>9</v>
      </c>
      <c r="B20" s="1" t="s">
        <v>10</v>
      </c>
      <c r="C20" s="1" t="s">
        <v>11</v>
      </c>
      <c r="D20" s="1"/>
      <c r="E20" s="1"/>
      <c r="F20" s="8" t="s">
        <v>21</v>
      </c>
      <c r="G20" s="1" t="s">
        <v>20</v>
      </c>
    </row>
    <row r="21" spans="1:7" ht="12.75">
      <c r="A21" s="1" t="s">
        <v>12</v>
      </c>
      <c r="B21" s="1"/>
      <c r="C21" s="1" t="s">
        <v>13</v>
      </c>
      <c r="D21" s="1" t="s">
        <v>17</v>
      </c>
      <c r="E21" s="1" t="s">
        <v>17</v>
      </c>
      <c r="F21" s="8" t="s">
        <v>18</v>
      </c>
      <c r="G21" s="8" t="s">
        <v>19</v>
      </c>
    </row>
    <row r="22" spans="1:7" ht="12.75">
      <c r="A22" s="3">
        <v>1</v>
      </c>
      <c r="B22" s="3">
        <v>1450</v>
      </c>
      <c r="C22" s="3" t="s">
        <v>15</v>
      </c>
      <c r="D22" s="24">
        <v>4.25</v>
      </c>
      <c r="E22" s="24">
        <v>-0.19</v>
      </c>
      <c r="F22" s="17">
        <v>0</v>
      </c>
      <c r="G22" s="17">
        <v>60</v>
      </c>
    </row>
    <row r="23" spans="1:7" ht="12.75">
      <c r="A23" s="3">
        <v>2</v>
      </c>
      <c r="B23" s="3">
        <v>1450</v>
      </c>
      <c r="C23" s="3"/>
      <c r="D23" s="24">
        <v>4.05</v>
      </c>
      <c r="E23" s="24">
        <v>-0.3</v>
      </c>
      <c r="F23" s="17">
        <v>0.2</v>
      </c>
      <c r="G23" s="17">
        <v>97.8</v>
      </c>
    </row>
    <row r="24" spans="1:7" ht="12.75">
      <c r="A24" s="3">
        <v>3</v>
      </c>
      <c r="B24" s="3">
        <v>1450</v>
      </c>
      <c r="C24" s="3"/>
      <c r="D24" s="24">
        <v>3.65</v>
      </c>
      <c r="E24" s="24">
        <v>-0.54</v>
      </c>
      <c r="F24" s="17">
        <v>0.3</v>
      </c>
      <c r="G24" s="17">
        <v>68.3</v>
      </c>
    </row>
    <row r="25" spans="1:7" ht="12.75">
      <c r="A25" s="3">
        <v>4</v>
      </c>
      <c r="B25" s="3">
        <v>1450</v>
      </c>
      <c r="C25" s="3"/>
      <c r="D25" s="24">
        <v>3.3</v>
      </c>
      <c r="E25" s="24">
        <v>-0.8</v>
      </c>
      <c r="F25" s="17">
        <v>0.4</v>
      </c>
      <c r="G25" s="17">
        <v>68.3</v>
      </c>
    </row>
    <row r="26" spans="1:7" ht="12.75">
      <c r="A26" s="3">
        <v>5</v>
      </c>
      <c r="B26" s="3">
        <v>1450</v>
      </c>
      <c r="C26" s="3"/>
      <c r="D26" s="24">
        <v>3</v>
      </c>
      <c r="E26" s="24">
        <v>-0.92</v>
      </c>
      <c r="F26" s="17">
        <v>0.5</v>
      </c>
      <c r="G26" s="17">
        <v>75.6</v>
      </c>
    </row>
    <row r="27" spans="1:7" ht="12.75">
      <c r="A27" s="3">
        <v>6</v>
      </c>
      <c r="B27" s="3">
        <v>1450</v>
      </c>
      <c r="C27" s="3"/>
      <c r="D27" s="24">
        <v>2.5</v>
      </c>
      <c r="E27" s="24">
        <v>-0.94</v>
      </c>
      <c r="F27" s="17">
        <v>0.5</v>
      </c>
      <c r="G27" s="17">
        <v>75.9</v>
      </c>
    </row>
    <row r="28" spans="1:7" ht="12.75">
      <c r="A28" s="3">
        <v>7</v>
      </c>
      <c r="B28" s="3">
        <v>1450</v>
      </c>
      <c r="C28" s="3"/>
      <c r="D28" s="24">
        <v>2</v>
      </c>
      <c r="E28" s="24">
        <v>-0.95</v>
      </c>
      <c r="F28" s="17">
        <v>0.5</v>
      </c>
      <c r="G28" s="17">
        <v>74.6</v>
      </c>
    </row>
    <row r="29" spans="1:7" ht="12.75">
      <c r="A29" s="3">
        <v>8</v>
      </c>
      <c r="B29" s="3">
        <v>1450</v>
      </c>
      <c r="C29" s="3"/>
      <c r="D29" s="24">
        <v>1.5</v>
      </c>
      <c r="E29" s="24">
        <v>-0.95</v>
      </c>
      <c r="F29" s="17">
        <v>0.5</v>
      </c>
      <c r="G29" s="17">
        <v>74.5</v>
      </c>
    </row>
    <row r="30" spans="1:7" ht="12.75">
      <c r="A30" s="3">
        <v>9</v>
      </c>
      <c r="B30" s="3">
        <v>1450</v>
      </c>
      <c r="C30" s="3"/>
      <c r="D30" s="24">
        <v>1</v>
      </c>
      <c r="E30" s="24">
        <v>-0.96</v>
      </c>
      <c r="F30" s="17">
        <v>0.5</v>
      </c>
      <c r="G30" s="17">
        <v>74.5</v>
      </c>
    </row>
    <row r="31" spans="1:7" ht="12.75">
      <c r="A31" s="3">
        <v>10</v>
      </c>
      <c r="B31" s="3">
        <v>1450</v>
      </c>
      <c r="C31" s="3"/>
      <c r="D31" s="24">
        <v>0.5</v>
      </c>
      <c r="E31" s="24">
        <v>-0.96</v>
      </c>
      <c r="F31" s="17">
        <v>0.5</v>
      </c>
      <c r="G31" s="17">
        <v>74.9</v>
      </c>
    </row>
    <row r="32" spans="1:7" ht="12.75">
      <c r="A32" s="3">
        <v>11</v>
      </c>
      <c r="B32" s="3">
        <v>1450</v>
      </c>
      <c r="C32" s="3" t="s">
        <v>16</v>
      </c>
      <c r="D32" s="24">
        <v>0.1</v>
      </c>
      <c r="E32" s="24">
        <v>-0.96</v>
      </c>
      <c r="F32" s="17">
        <v>0.5</v>
      </c>
      <c r="G32" s="17">
        <v>73.3</v>
      </c>
    </row>
    <row r="33" spans="1:8" ht="12.75">
      <c r="A33" s="25"/>
      <c r="B33" s="25"/>
      <c r="C33" s="14"/>
      <c r="D33" s="25"/>
      <c r="E33" s="26"/>
      <c r="F33" s="26"/>
      <c r="G33" s="26"/>
      <c r="H33" s="14"/>
    </row>
    <row r="34" spans="1:5" ht="12.75">
      <c r="A34" s="9" t="s">
        <v>27</v>
      </c>
      <c r="C34" s="7">
        <v>4</v>
      </c>
      <c r="D34" s="9" t="s">
        <v>28</v>
      </c>
      <c r="E34" s="14"/>
    </row>
    <row r="35" ht="12.75">
      <c r="E35" s="14"/>
    </row>
    <row r="36" ht="12.75">
      <c r="E36" s="14"/>
    </row>
    <row r="37" ht="12.75">
      <c r="A37" s="10" t="s">
        <v>48</v>
      </c>
    </row>
    <row r="39" spans="1:7" ht="12.75">
      <c r="A39" s="1" t="s">
        <v>9</v>
      </c>
      <c r="B39" s="1" t="s">
        <v>10</v>
      </c>
      <c r="C39" s="1" t="s">
        <v>11</v>
      </c>
      <c r="D39" s="1"/>
      <c r="E39" s="1"/>
      <c r="F39" s="8" t="s">
        <v>21</v>
      </c>
      <c r="G39" s="1" t="s">
        <v>20</v>
      </c>
    </row>
    <row r="40" spans="1:7" ht="12.75">
      <c r="A40" s="1" t="s">
        <v>12</v>
      </c>
      <c r="B40" s="1"/>
      <c r="C40" s="1" t="s">
        <v>13</v>
      </c>
      <c r="D40" s="1" t="s">
        <v>17</v>
      </c>
      <c r="E40" s="1" t="s">
        <v>17</v>
      </c>
      <c r="F40" s="8" t="s">
        <v>18</v>
      </c>
      <c r="G40" s="8" t="s">
        <v>19</v>
      </c>
    </row>
    <row r="41" spans="1:7" ht="12.75">
      <c r="A41" s="3">
        <v>1</v>
      </c>
      <c r="B41" s="3">
        <v>1450</v>
      </c>
      <c r="C41" s="3" t="s">
        <v>15</v>
      </c>
      <c r="D41" s="24">
        <v>4.25</v>
      </c>
      <c r="E41" s="24">
        <v>-0.18</v>
      </c>
      <c r="F41" s="17">
        <v>0</v>
      </c>
      <c r="G41" s="17">
        <v>60</v>
      </c>
    </row>
    <row r="42" spans="1:7" ht="12.75">
      <c r="A42" s="3">
        <v>2</v>
      </c>
      <c r="B42" s="3">
        <v>1450</v>
      </c>
      <c r="C42" s="3"/>
      <c r="D42" s="24">
        <v>4.15</v>
      </c>
      <c r="E42" s="24">
        <v>-0.25</v>
      </c>
      <c r="F42" s="17">
        <v>0.2</v>
      </c>
      <c r="G42" s="17">
        <v>100.4</v>
      </c>
    </row>
    <row r="43" spans="1:7" ht="12.75">
      <c r="A43" s="3">
        <v>3</v>
      </c>
      <c r="B43" s="3">
        <v>1450</v>
      </c>
      <c r="C43" s="3"/>
      <c r="D43" s="24">
        <v>3.9</v>
      </c>
      <c r="E43" s="24">
        <v>-0.32</v>
      </c>
      <c r="F43" s="17">
        <v>0.3</v>
      </c>
      <c r="G43" s="17">
        <v>76.2</v>
      </c>
    </row>
    <row r="44" spans="1:7" ht="12.75">
      <c r="A44" s="3">
        <v>4</v>
      </c>
      <c r="B44" s="3">
        <v>1450</v>
      </c>
      <c r="C44" s="3"/>
      <c r="D44" s="24">
        <v>3.75</v>
      </c>
      <c r="E44" s="24">
        <v>-0.45</v>
      </c>
      <c r="F44" s="17">
        <v>0.4</v>
      </c>
      <c r="G44" s="17">
        <v>66.4</v>
      </c>
    </row>
    <row r="45" spans="1:7" ht="12.75">
      <c r="A45" s="3">
        <v>5</v>
      </c>
      <c r="B45" s="3">
        <v>1450</v>
      </c>
      <c r="C45" s="3"/>
      <c r="D45" s="24">
        <v>3.5</v>
      </c>
      <c r="E45" s="24">
        <v>-0.64</v>
      </c>
      <c r="F45" s="17">
        <v>0.6</v>
      </c>
      <c r="G45" s="17">
        <v>74.3</v>
      </c>
    </row>
    <row r="46" spans="1:7" ht="12.75">
      <c r="A46" s="3">
        <v>6</v>
      </c>
      <c r="B46" s="3">
        <v>1450</v>
      </c>
      <c r="C46" s="3"/>
      <c r="D46" s="24">
        <v>3.15</v>
      </c>
      <c r="E46" s="24">
        <v>-0.87</v>
      </c>
      <c r="F46" s="17">
        <v>0.7</v>
      </c>
      <c r="G46" s="17">
        <v>69.8</v>
      </c>
    </row>
    <row r="47" spans="1:7" ht="12.75">
      <c r="A47" s="3">
        <v>7</v>
      </c>
      <c r="B47" s="3">
        <v>1450</v>
      </c>
      <c r="C47" s="3"/>
      <c r="D47" s="24">
        <v>2.4</v>
      </c>
      <c r="E47" s="24">
        <v>-0.9</v>
      </c>
      <c r="F47" s="17">
        <v>0.7</v>
      </c>
      <c r="G47" s="17">
        <v>67.6</v>
      </c>
    </row>
    <row r="48" spans="1:7" ht="12.75">
      <c r="A48" s="3">
        <v>8</v>
      </c>
      <c r="B48" s="3">
        <v>1450</v>
      </c>
      <c r="C48" s="3"/>
      <c r="D48" s="24">
        <v>1.7</v>
      </c>
      <c r="E48" s="24">
        <v>-0.92</v>
      </c>
      <c r="F48" s="17">
        <v>0.7</v>
      </c>
      <c r="G48" s="17">
        <v>66.2</v>
      </c>
    </row>
    <row r="49" spans="1:7" ht="12.75">
      <c r="A49" s="3">
        <v>9</v>
      </c>
      <c r="B49" s="3">
        <v>1450</v>
      </c>
      <c r="C49" s="3"/>
      <c r="D49" s="24">
        <v>1</v>
      </c>
      <c r="E49" s="24">
        <v>-0.92</v>
      </c>
      <c r="F49" s="17">
        <v>0.7</v>
      </c>
      <c r="G49" s="17">
        <v>66.9</v>
      </c>
    </row>
    <row r="50" spans="1:7" ht="12.75">
      <c r="A50" s="3">
        <v>10</v>
      </c>
      <c r="B50" s="3">
        <v>1450</v>
      </c>
      <c r="C50" s="3"/>
      <c r="D50" s="24">
        <v>0.3</v>
      </c>
      <c r="E50" s="24">
        <v>-0.92</v>
      </c>
      <c r="F50" s="17">
        <v>0.7</v>
      </c>
      <c r="G50" s="17">
        <v>66.9</v>
      </c>
    </row>
    <row r="51" spans="1:7" ht="12.75">
      <c r="A51" s="3">
        <v>11</v>
      </c>
      <c r="B51" s="3">
        <v>1450</v>
      </c>
      <c r="C51" s="3" t="s">
        <v>16</v>
      </c>
      <c r="D51" s="24">
        <v>0.3</v>
      </c>
      <c r="E51" s="24">
        <v>-0.92</v>
      </c>
      <c r="F51" s="17">
        <v>0.7</v>
      </c>
      <c r="G51" s="17">
        <v>66.9</v>
      </c>
    </row>
    <row r="52" spans="1:8" ht="12.75">
      <c r="A52" s="25"/>
      <c r="B52" s="25"/>
      <c r="C52" s="14"/>
      <c r="D52" s="25"/>
      <c r="E52" s="26"/>
      <c r="F52" s="26"/>
      <c r="G52" s="26"/>
      <c r="H52" s="14"/>
    </row>
    <row r="53" spans="1:5" ht="12.75">
      <c r="A53" s="9" t="s">
        <v>27</v>
      </c>
      <c r="C53" s="7">
        <v>5</v>
      </c>
      <c r="D53" s="9" t="s">
        <v>28</v>
      </c>
      <c r="E53" s="14"/>
    </row>
    <row r="54" ht="12.75">
      <c r="E54" s="14"/>
    </row>
    <row r="56" ht="12.75">
      <c r="A56" s="10" t="s">
        <v>22</v>
      </c>
    </row>
    <row r="58" spans="1:4" ht="12.75">
      <c r="A58" t="s">
        <v>23</v>
      </c>
      <c r="B58" s="11"/>
      <c r="C58" s="11">
        <v>1024</v>
      </c>
      <c r="D58" s="6" t="s">
        <v>51</v>
      </c>
    </row>
    <row r="59" spans="2:4" ht="12.75">
      <c r="B59" s="11"/>
      <c r="D59" s="6"/>
    </row>
    <row r="60" spans="1:4" ht="12.75">
      <c r="A60" t="s">
        <v>24</v>
      </c>
      <c r="B60" s="11"/>
      <c r="C60" s="12">
        <v>22</v>
      </c>
      <c r="D60" s="6" t="s">
        <v>14</v>
      </c>
    </row>
    <row r="61" spans="2:4" ht="12.75">
      <c r="B61" s="11"/>
      <c r="D61" s="6"/>
    </row>
    <row r="62" spans="1:4" ht="12.75">
      <c r="A62" t="s">
        <v>25</v>
      </c>
      <c r="B62" s="11"/>
      <c r="C62" s="11">
        <v>41.5</v>
      </c>
      <c r="D62" s="6" t="s">
        <v>26</v>
      </c>
    </row>
    <row r="64" spans="1:4" ht="12.75">
      <c r="A64" t="s">
        <v>49</v>
      </c>
      <c r="C64">
        <v>0.02642</v>
      </c>
      <c r="D64" s="6" t="s">
        <v>17</v>
      </c>
    </row>
  </sheetData>
  <printOptions/>
  <pageMargins left="0.75" right="0.75" top="1" bottom="1" header="0.4921259845" footer="0.4921259845"/>
  <pageSetup orientation="portrait" paperSize="9" r:id="rId15"/>
  <headerFooter alignWithMargins="0">
    <oddHeader>&amp;C&amp;A</oddHeader>
    <oddFooter>&amp;CSeite &amp;P von &amp;N</oddFooter>
  </headerFooter>
  <legacyDrawing r:id="rId14"/>
  <oleObjects>
    <oleObject progId="Equation.3" shapeId="125969" r:id="rId1"/>
    <oleObject progId="Equation.3" shapeId="125970" r:id="rId2"/>
    <oleObject progId="Equation.3" shapeId="125971" r:id="rId3"/>
    <oleObject progId="Equation.3" shapeId="125972" r:id="rId4"/>
    <oleObject progId="Equation.3" shapeId="125973" r:id="rId5"/>
    <oleObject progId="Equation.3" shapeId="125974" r:id="rId6"/>
    <oleObject progId="Equation.3" shapeId="125975" r:id="rId7"/>
    <oleObject progId="Equation.3" shapeId="125976" r:id="rId8"/>
    <oleObject progId="Equation.3" shapeId="125977" r:id="rId9"/>
    <oleObject progId="Equation.3" shapeId="546327" r:id="rId10"/>
    <oleObject progId="Equation.3" shapeId="172206" r:id="rId11"/>
    <oleObject progId="Equation.3" shapeId="172207" r:id="rId12"/>
    <oleObject progId="Equation.3" shapeId="172208" r:id="rId1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32">
      <selection activeCell="E72" sqref="E72"/>
    </sheetView>
  </sheetViews>
  <sheetFormatPr defaultColWidth="11.421875" defaultRowHeight="12.75"/>
  <cols>
    <col min="1" max="5" width="9.7109375" style="0" customWidth="1"/>
  </cols>
  <sheetData>
    <row r="1" ht="12.75">
      <c r="A1" s="10" t="s">
        <v>47</v>
      </c>
    </row>
    <row r="3" spans="1:7" ht="12.75">
      <c r="A3" s="1" t="s">
        <v>9</v>
      </c>
      <c r="B3" s="1" t="s">
        <v>10</v>
      </c>
      <c r="C3" s="1" t="s">
        <v>11</v>
      </c>
      <c r="D3" s="1"/>
      <c r="E3" s="1"/>
      <c r="F3" s="8" t="s">
        <v>21</v>
      </c>
      <c r="G3" s="1" t="s">
        <v>20</v>
      </c>
    </row>
    <row r="4" spans="1:7" ht="12.75">
      <c r="A4" s="1" t="s">
        <v>12</v>
      </c>
      <c r="B4" s="1"/>
      <c r="C4" s="1" t="s">
        <v>13</v>
      </c>
      <c r="D4" s="1" t="s">
        <v>29</v>
      </c>
      <c r="E4" s="1" t="s">
        <v>29</v>
      </c>
      <c r="F4" s="8" t="s">
        <v>18</v>
      </c>
      <c r="G4" s="8" t="s">
        <v>19</v>
      </c>
    </row>
    <row r="5" spans="1:7" ht="12.75">
      <c r="A5" s="3">
        <f>Laborwerte!A5</f>
        <v>1</v>
      </c>
      <c r="B5" s="3">
        <f>Laborwerte!B5</f>
        <v>1450</v>
      </c>
      <c r="C5" s="3" t="str">
        <f>Laborwerte!C5</f>
        <v>zu</v>
      </c>
      <c r="D5" s="16">
        <f>Laborwerte!D5*100000</f>
        <v>420000</v>
      </c>
      <c r="E5" s="16">
        <f>Laborwerte!E5*100000</f>
        <v>-18000</v>
      </c>
      <c r="F5" s="17">
        <f>Laborwerte!F5</f>
        <v>0</v>
      </c>
      <c r="G5" s="17">
        <f>Laborwerte!G5</f>
        <v>60</v>
      </c>
    </row>
    <row r="6" spans="1:7" ht="12.75">
      <c r="A6" s="3">
        <f>Laborwerte!A6</f>
        <v>2</v>
      </c>
      <c r="B6" s="3">
        <f>Laborwerte!B6</f>
        <v>1450</v>
      </c>
      <c r="C6" s="3"/>
      <c r="D6" s="16">
        <f>Laborwerte!D6*100000</f>
        <v>409999.99999999994</v>
      </c>
      <c r="E6" s="16">
        <f>Laborwerte!E6*100000</f>
        <v>-18000</v>
      </c>
      <c r="F6" s="17">
        <f>Laborwerte!F6</f>
        <v>0.2</v>
      </c>
      <c r="G6" s="17">
        <f>Laborwerte!G6</f>
        <v>95</v>
      </c>
    </row>
    <row r="7" spans="1:7" ht="12.75">
      <c r="A7" s="3">
        <f>Laborwerte!A7</f>
        <v>3</v>
      </c>
      <c r="B7" s="3">
        <f>Laborwerte!B7</f>
        <v>1450</v>
      </c>
      <c r="C7" s="3"/>
      <c r="D7" s="16">
        <f>Laborwerte!D7*100000</f>
        <v>405000</v>
      </c>
      <c r="E7" s="16">
        <f>Laborwerte!E7*100000</f>
        <v>-19000</v>
      </c>
      <c r="F7" s="17">
        <f>Laborwerte!F7</f>
        <v>0.3</v>
      </c>
      <c r="G7" s="17">
        <f>Laborwerte!G7</f>
        <v>75.1</v>
      </c>
    </row>
    <row r="8" spans="1:7" ht="12.75">
      <c r="A8" s="3">
        <f>Laborwerte!A8</f>
        <v>4</v>
      </c>
      <c r="B8" s="3">
        <f>Laborwerte!B8</f>
        <v>1450</v>
      </c>
      <c r="C8" s="3"/>
      <c r="D8" s="16">
        <f>Laborwerte!D8*100000</f>
        <v>395000</v>
      </c>
      <c r="E8" s="16">
        <f>Laborwerte!E8*100000</f>
        <v>-20000</v>
      </c>
      <c r="F8" s="17">
        <f>Laborwerte!F8</f>
        <v>0.5</v>
      </c>
      <c r="G8" s="17">
        <f>Laborwerte!G8</f>
        <v>80</v>
      </c>
    </row>
    <row r="9" spans="1:7" ht="12.75">
      <c r="A9" s="3">
        <f>Laborwerte!A9</f>
        <v>5</v>
      </c>
      <c r="B9" s="3">
        <f>Laborwerte!B9</f>
        <v>1450</v>
      </c>
      <c r="C9" s="3"/>
      <c r="D9" s="16">
        <f>Laborwerte!D9*100000</f>
        <v>390000</v>
      </c>
      <c r="E9" s="16">
        <f>Laborwerte!E9*100000</f>
        <v>-22000</v>
      </c>
      <c r="F9" s="17">
        <f>Laborwerte!F9</f>
        <v>0.6</v>
      </c>
      <c r="G9" s="17">
        <f>Laborwerte!G9</f>
        <v>74.2</v>
      </c>
    </row>
    <row r="10" spans="1:7" ht="12.75">
      <c r="A10" s="3">
        <f>Laborwerte!A10</f>
        <v>6</v>
      </c>
      <c r="B10" s="3">
        <f>Laborwerte!B10</f>
        <v>1450</v>
      </c>
      <c r="C10" s="3"/>
      <c r="D10" s="16">
        <f>Laborwerte!D10*100000</f>
        <v>382500</v>
      </c>
      <c r="E10" s="16">
        <f>Laborwerte!E10*100000</f>
        <v>-24000</v>
      </c>
      <c r="F10" s="17">
        <f>Laborwerte!F10</f>
        <v>0.7</v>
      </c>
      <c r="G10" s="17">
        <f>Laborwerte!G10</f>
        <v>69</v>
      </c>
    </row>
    <row r="11" spans="1:7" ht="12.75">
      <c r="A11" s="3">
        <f>Laborwerte!A11</f>
        <v>7</v>
      </c>
      <c r="B11" s="3">
        <f>Laborwerte!B11</f>
        <v>1450</v>
      </c>
      <c r="C11" s="3"/>
      <c r="D11" s="16">
        <f>Laborwerte!D11*100000</f>
        <v>345000</v>
      </c>
      <c r="E11" s="16">
        <f>Laborwerte!E11*100000</f>
        <v>-26000</v>
      </c>
      <c r="F11" s="17">
        <f>Laborwerte!F11</f>
        <v>0.9</v>
      </c>
      <c r="G11" s="17">
        <f>Laborwerte!G11</f>
        <v>73.8</v>
      </c>
    </row>
    <row r="12" spans="1:7" ht="12.75">
      <c r="A12" s="3">
        <f>Laborwerte!A12</f>
        <v>8</v>
      </c>
      <c r="B12" s="3">
        <f>Laborwerte!B12</f>
        <v>1450</v>
      </c>
      <c r="C12" s="3"/>
      <c r="D12" s="16">
        <f>Laborwerte!D12*100000</f>
        <v>310000</v>
      </c>
      <c r="E12" s="16">
        <f>Laborwerte!E12*100000</f>
        <v>-28999.999999999996</v>
      </c>
      <c r="F12" s="17">
        <f>Laborwerte!F12</f>
        <v>1</v>
      </c>
      <c r="G12" s="17">
        <f>Laborwerte!G12</f>
        <v>71.4</v>
      </c>
    </row>
    <row r="13" spans="1:7" ht="12.75">
      <c r="A13" s="3">
        <f>Laborwerte!A13</f>
        <v>9</v>
      </c>
      <c r="B13" s="3">
        <f>Laborwerte!B13</f>
        <v>1450</v>
      </c>
      <c r="C13" s="3"/>
      <c r="D13" s="16">
        <f>Laborwerte!D13*100000</f>
        <v>265000</v>
      </c>
      <c r="E13" s="16">
        <f>Laborwerte!E13*100000</f>
        <v>-32000</v>
      </c>
      <c r="F13" s="17">
        <f>Laborwerte!F13</f>
        <v>1.1</v>
      </c>
      <c r="G13" s="17">
        <f>Laborwerte!G13</f>
        <v>68.5</v>
      </c>
    </row>
    <row r="14" spans="1:7" ht="12.75">
      <c r="A14" s="3">
        <f>Laborwerte!A14</f>
        <v>10</v>
      </c>
      <c r="B14" s="3">
        <f>Laborwerte!B14</f>
        <v>1450</v>
      </c>
      <c r="C14" s="3"/>
      <c r="D14" s="16">
        <f>Laborwerte!D14*100000</f>
        <v>210000</v>
      </c>
      <c r="E14" s="16">
        <f>Laborwerte!E14*100000</f>
        <v>-36000</v>
      </c>
      <c r="F14" s="17">
        <f>Laborwerte!F14</f>
        <v>1.3</v>
      </c>
      <c r="G14" s="17">
        <f>Laborwerte!G14</f>
        <v>72</v>
      </c>
    </row>
    <row r="15" spans="1:7" ht="12.75">
      <c r="A15" s="3">
        <f>Laborwerte!A15</f>
        <v>11</v>
      </c>
      <c r="B15" s="3">
        <f>Laborwerte!B15</f>
        <v>1450</v>
      </c>
      <c r="C15" s="3" t="str">
        <f>Laborwerte!C15</f>
        <v>auf</v>
      </c>
      <c r="D15" s="16">
        <f>Laborwerte!D15*100000</f>
        <v>135000</v>
      </c>
      <c r="E15" s="16">
        <f>Laborwerte!E15*100000</f>
        <v>-42000</v>
      </c>
      <c r="F15" s="17">
        <f>Laborwerte!F15</f>
        <v>1.4</v>
      </c>
      <c r="G15" s="17">
        <f>Laborwerte!G15</f>
        <v>68.1</v>
      </c>
    </row>
    <row r="16" spans="1:7" ht="12.75">
      <c r="A16" s="20"/>
      <c r="B16" s="20"/>
      <c r="C16" s="20"/>
      <c r="D16" s="27"/>
      <c r="E16" s="27"/>
      <c r="F16" s="28"/>
      <c r="G16" s="28"/>
    </row>
    <row r="18" ht="12.75">
      <c r="A18" s="10" t="s">
        <v>48</v>
      </c>
    </row>
    <row r="20" spans="1:7" ht="12.75">
      <c r="A20" s="1" t="s">
        <v>9</v>
      </c>
      <c r="B20" s="1" t="s">
        <v>10</v>
      </c>
      <c r="C20" s="1" t="s">
        <v>11</v>
      </c>
      <c r="D20" s="1"/>
      <c r="E20" s="1"/>
      <c r="F20" s="8" t="s">
        <v>21</v>
      </c>
      <c r="G20" s="1" t="s">
        <v>20</v>
      </c>
    </row>
    <row r="21" spans="1:7" ht="12.75">
      <c r="A21" s="1" t="s">
        <v>12</v>
      </c>
      <c r="B21" s="1"/>
      <c r="C21" s="1" t="s">
        <v>13</v>
      </c>
      <c r="D21" s="1" t="s">
        <v>29</v>
      </c>
      <c r="E21" s="1" t="s">
        <v>29</v>
      </c>
      <c r="F21" s="8" t="s">
        <v>18</v>
      </c>
      <c r="G21" s="8" t="s">
        <v>19</v>
      </c>
    </row>
    <row r="22" spans="1:7" ht="12.75">
      <c r="A22" s="3">
        <f>Laborwerte!A22</f>
        <v>1</v>
      </c>
      <c r="B22" s="3">
        <f>Laborwerte!B22</f>
        <v>1450</v>
      </c>
      <c r="C22" s="3" t="str">
        <f>Laborwerte!C22</f>
        <v>zu</v>
      </c>
      <c r="D22" s="16">
        <f>Laborwerte!D22*100000</f>
        <v>425000</v>
      </c>
      <c r="E22" s="16">
        <f>Laborwerte!E22*100000</f>
        <v>-19000</v>
      </c>
      <c r="F22" s="17">
        <f>Laborwerte!F22</f>
        <v>0</v>
      </c>
      <c r="G22" s="17">
        <f>Laborwerte!G22</f>
        <v>60</v>
      </c>
    </row>
    <row r="23" spans="1:7" ht="12.75">
      <c r="A23" s="3">
        <f>Laborwerte!A23</f>
        <v>2</v>
      </c>
      <c r="B23" s="3">
        <f>Laborwerte!B23</f>
        <v>1450</v>
      </c>
      <c r="C23" s="3"/>
      <c r="D23" s="16">
        <f>Laborwerte!D23*100000</f>
        <v>405000</v>
      </c>
      <c r="E23" s="16">
        <f>Laborwerte!E23*100000</f>
        <v>-30000</v>
      </c>
      <c r="F23" s="17">
        <f>Laborwerte!F23</f>
        <v>0.2</v>
      </c>
      <c r="G23" s="17">
        <f>Laborwerte!G23</f>
        <v>97.8</v>
      </c>
    </row>
    <row r="24" spans="1:7" ht="12.75">
      <c r="A24" s="3">
        <f>Laborwerte!A24</f>
        <v>3</v>
      </c>
      <c r="B24" s="3">
        <f>Laborwerte!B24</f>
        <v>1450</v>
      </c>
      <c r="C24" s="3"/>
      <c r="D24" s="16">
        <f>Laborwerte!D24*100000</f>
        <v>365000</v>
      </c>
      <c r="E24" s="16">
        <f>Laborwerte!E24*100000</f>
        <v>-54000</v>
      </c>
      <c r="F24" s="17">
        <f>Laborwerte!F24</f>
        <v>0.3</v>
      </c>
      <c r="G24" s="17">
        <f>Laborwerte!G24</f>
        <v>68.3</v>
      </c>
    </row>
    <row r="25" spans="1:7" ht="12.75">
      <c r="A25" s="3">
        <f>Laborwerte!A25</f>
        <v>4</v>
      </c>
      <c r="B25" s="3">
        <f>Laborwerte!B25</f>
        <v>1450</v>
      </c>
      <c r="C25" s="3"/>
      <c r="D25" s="16">
        <f>Laborwerte!D25*100000</f>
        <v>330000</v>
      </c>
      <c r="E25" s="16">
        <f>Laborwerte!E25*100000</f>
        <v>-80000</v>
      </c>
      <c r="F25" s="17">
        <f>Laborwerte!F25</f>
        <v>0.4</v>
      </c>
      <c r="G25" s="17">
        <f>Laborwerte!G25</f>
        <v>68.3</v>
      </c>
    </row>
    <row r="26" spans="1:7" ht="12.75">
      <c r="A26" s="3">
        <f>Laborwerte!A26</f>
        <v>5</v>
      </c>
      <c r="B26" s="3">
        <f>Laborwerte!B26</f>
        <v>1450</v>
      </c>
      <c r="C26" s="3"/>
      <c r="D26" s="16">
        <f>Laborwerte!D26*100000</f>
        <v>300000</v>
      </c>
      <c r="E26" s="16">
        <f>Laborwerte!E26*100000</f>
        <v>-92000</v>
      </c>
      <c r="F26" s="17">
        <f>Laborwerte!F26</f>
        <v>0.5</v>
      </c>
      <c r="G26" s="17">
        <f>Laborwerte!G26</f>
        <v>75.6</v>
      </c>
    </row>
    <row r="27" spans="1:7" ht="12.75">
      <c r="A27" s="3">
        <f>Laborwerte!A27</f>
        <v>6</v>
      </c>
      <c r="B27" s="3">
        <f>Laborwerte!B27</f>
        <v>1450</v>
      </c>
      <c r="C27" s="3"/>
      <c r="D27" s="16">
        <f>Laborwerte!D27*100000</f>
        <v>250000</v>
      </c>
      <c r="E27" s="16">
        <f>Laborwerte!E27*100000</f>
        <v>-94000</v>
      </c>
      <c r="F27" s="17">
        <f>Laborwerte!F27</f>
        <v>0.5</v>
      </c>
      <c r="G27" s="17">
        <f>Laborwerte!G27</f>
        <v>75.9</v>
      </c>
    </row>
    <row r="28" spans="1:7" ht="12.75">
      <c r="A28" s="3">
        <f>Laborwerte!A28</f>
        <v>7</v>
      </c>
      <c r="B28" s="3">
        <f>Laborwerte!B28</f>
        <v>1450</v>
      </c>
      <c r="C28" s="3"/>
      <c r="D28" s="16">
        <f>Laborwerte!D28*100000</f>
        <v>200000</v>
      </c>
      <c r="E28" s="16">
        <f>Laborwerte!E28*100000</f>
        <v>-95000</v>
      </c>
      <c r="F28" s="17">
        <f>Laborwerte!F28</f>
        <v>0.5</v>
      </c>
      <c r="G28" s="17">
        <f>Laborwerte!G28</f>
        <v>74.6</v>
      </c>
    </row>
    <row r="29" spans="1:7" ht="12.75">
      <c r="A29" s="3">
        <f>Laborwerte!A29</f>
        <v>8</v>
      </c>
      <c r="B29" s="3">
        <f>Laborwerte!B29</f>
        <v>1450</v>
      </c>
      <c r="C29" s="3"/>
      <c r="D29" s="16">
        <f>Laborwerte!D29*100000</f>
        <v>150000</v>
      </c>
      <c r="E29" s="16">
        <f>Laborwerte!E29*100000</f>
        <v>-95000</v>
      </c>
      <c r="F29" s="17">
        <f>Laborwerte!F29</f>
        <v>0.5</v>
      </c>
      <c r="G29" s="17">
        <f>Laborwerte!G29</f>
        <v>74.5</v>
      </c>
    </row>
    <row r="30" spans="1:7" ht="12.75">
      <c r="A30" s="3">
        <f>Laborwerte!A30</f>
        <v>9</v>
      </c>
      <c r="B30" s="3">
        <f>Laborwerte!B30</f>
        <v>1450</v>
      </c>
      <c r="C30" s="3"/>
      <c r="D30" s="16">
        <f>Laborwerte!D30*100000</f>
        <v>100000</v>
      </c>
      <c r="E30" s="16">
        <f>Laborwerte!E30*100000</f>
        <v>-96000</v>
      </c>
      <c r="F30" s="17">
        <f>Laborwerte!F30</f>
        <v>0.5</v>
      </c>
      <c r="G30" s="17">
        <f>Laborwerte!G30</f>
        <v>74.5</v>
      </c>
    </row>
    <row r="31" spans="1:7" ht="12.75">
      <c r="A31" s="3">
        <f>Laborwerte!A31</f>
        <v>10</v>
      </c>
      <c r="B31" s="3">
        <f>Laborwerte!B31</f>
        <v>1450</v>
      </c>
      <c r="C31" s="3"/>
      <c r="D31" s="16">
        <f>Laborwerte!D31*100000</f>
        <v>50000</v>
      </c>
      <c r="E31" s="16">
        <f>Laborwerte!E31*100000</f>
        <v>-96000</v>
      </c>
      <c r="F31" s="17">
        <f>Laborwerte!F31</f>
        <v>0.5</v>
      </c>
      <c r="G31" s="17">
        <f>Laborwerte!G31</f>
        <v>74.9</v>
      </c>
    </row>
    <row r="32" spans="1:7" ht="12.75">
      <c r="A32" s="3">
        <f>Laborwerte!A32</f>
        <v>11</v>
      </c>
      <c r="B32" s="3">
        <f>Laborwerte!B32</f>
        <v>1450</v>
      </c>
      <c r="C32" s="3" t="str">
        <f>Laborwerte!C32</f>
        <v>auf</v>
      </c>
      <c r="D32" s="16">
        <f>Laborwerte!D32*100000</f>
        <v>10000</v>
      </c>
      <c r="E32" s="16">
        <f>Laborwerte!E32*100000</f>
        <v>-96000</v>
      </c>
      <c r="F32" s="17">
        <f>Laborwerte!F32</f>
        <v>0.5</v>
      </c>
      <c r="G32" s="17">
        <f>Laborwerte!G32</f>
        <v>73.3</v>
      </c>
    </row>
    <row r="33" ht="12.75">
      <c r="E33" s="14"/>
    </row>
    <row r="34" spans="1:5" ht="12.75">
      <c r="A34" s="9" t="s">
        <v>27</v>
      </c>
      <c r="C34" s="7">
        <f>Laborwerte!C34</f>
        <v>4</v>
      </c>
      <c r="D34" s="9" t="s">
        <v>28</v>
      </c>
      <c r="E34" s="14"/>
    </row>
    <row r="35" ht="12.75">
      <c r="E35" s="14"/>
    </row>
    <row r="36" ht="12.75">
      <c r="E36" s="14"/>
    </row>
    <row r="37" ht="12.75">
      <c r="A37" s="10" t="s">
        <v>48</v>
      </c>
    </row>
    <row r="39" spans="1:7" ht="12.75">
      <c r="A39" s="1" t="s">
        <v>9</v>
      </c>
      <c r="B39" s="1" t="s">
        <v>10</v>
      </c>
      <c r="C39" s="1" t="s">
        <v>11</v>
      </c>
      <c r="D39" s="1"/>
      <c r="E39" s="1"/>
      <c r="F39" s="8" t="s">
        <v>21</v>
      </c>
      <c r="G39" s="1" t="s">
        <v>20</v>
      </c>
    </row>
    <row r="40" spans="1:7" ht="12.75">
      <c r="A40" s="1" t="s">
        <v>12</v>
      </c>
      <c r="B40" s="1"/>
      <c r="C40" s="1" t="s">
        <v>13</v>
      </c>
      <c r="D40" s="1" t="s">
        <v>29</v>
      </c>
      <c r="E40" s="1" t="s">
        <v>29</v>
      </c>
      <c r="F40" s="8" t="s">
        <v>18</v>
      </c>
      <c r="G40" s="8" t="s">
        <v>19</v>
      </c>
    </row>
    <row r="41" spans="1:7" ht="12.75">
      <c r="A41" s="3">
        <f>Laborwerte!A41</f>
        <v>1</v>
      </c>
      <c r="B41" s="3">
        <f>Laborwerte!B41</f>
        <v>1450</v>
      </c>
      <c r="C41" s="3" t="str">
        <f>Laborwerte!C41</f>
        <v>zu</v>
      </c>
      <c r="D41" s="16">
        <f>Laborwerte!D41*100000</f>
        <v>425000</v>
      </c>
      <c r="E41" s="16">
        <f>Laborwerte!E41*100000</f>
        <v>-18000</v>
      </c>
      <c r="F41" s="17">
        <f>Laborwerte!F41</f>
        <v>0</v>
      </c>
      <c r="G41" s="17">
        <f>Laborwerte!G41</f>
        <v>60</v>
      </c>
    </row>
    <row r="42" spans="1:7" ht="12.75">
      <c r="A42" s="3">
        <f>Laborwerte!A42</f>
        <v>2</v>
      </c>
      <c r="B42" s="3">
        <f>Laborwerte!B42</f>
        <v>1450</v>
      </c>
      <c r="C42" s="3"/>
      <c r="D42" s="16">
        <f>Laborwerte!D42*100000</f>
        <v>415000.00000000006</v>
      </c>
      <c r="E42" s="16">
        <f>Laborwerte!E42*100000</f>
        <v>-25000</v>
      </c>
      <c r="F42" s="17">
        <f>Laborwerte!F42</f>
        <v>0.2</v>
      </c>
      <c r="G42" s="17">
        <f>Laborwerte!G42</f>
        <v>100.4</v>
      </c>
    </row>
    <row r="43" spans="1:7" ht="12.75">
      <c r="A43" s="3">
        <f>Laborwerte!A43</f>
        <v>3</v>
      </c>
      <c r="B43" s="3">
        <f>Laborwerte!B43</f>
        <v>1450</v>
      </c>
      <c r="C43" s="3"/>
      <c r="D43" s="16">
        <f>Laborwerte!D43*100000</f>
        <v>390000</v>
      </c>
      <c r="E43" s="16">
        <f>Laborwerte!E43*100000</f>
        <v>-32000</v>
      </c>
      <c r="F43" s="17">
        <f>Laborwerte!F43</f>
        <v>0.3</v>
      </c>
      <c r="G43" s="17">
        <f>Laborwerte!G43</f>
        <v>76.2</v>
      </c>
    </row>
    <row r="44" spans="1:7" ht="12.75">
      <c r="A44" s="3">
        <f>Laborwerte!A44</f>
        <v>4</v>
      </c>
      <c r="B44" s="3">
        <f>Laborwerte!B44</f>
        <v>1450</v>
      </c>
      <c r="C44" s="3"/>
      <c r="D44" s="16">
        <f>Laborwerte!D44*100000</f>
        <v>375000</v>
      </c>
      <c r="E44" s="16">
        <f>Laborwerte!E44*100000</f>
        <v>-45000</v>
      </c>
      <c r="F44" s="17">
        <f>Laborwerte!F44</f>
        <v>0.4</v>
      </c>
      <c r="G44" s="17">
        <f>Laborwerte!G44</f>
        <v>66.4</v>
      </c>
    </row>
    <row r="45" spans="1:7" ht="12.75">
      <c r="A45" s="3">
        <f>Laborwerte!A45</f>
        <v>5</v>
      </c>
      <c r="B45" s="3">
        <f>Laborwerte!B45</f>
        <v>1450</v>
      </c>
      <c r="C45" s="3"/>
      <c r="D45" s="16">
        <f>Laborwerte!D45*100000</f>
        <v>350000</v>
      </c>
      <c r="E45" s="16">
        <f>Laborwerte!E45*100000</f>
        <v>-64000</v>
      </c>
      <c r="F45" s="17">
        <f>Laborwerte!F45</f>
        <v>0.6</v>
      </c>
      <c r="G45" s="17">
        <f>Laborwerte!G45</f>
        <v>74.3</v>
      </c>
    </row>
    <row r="46" spans="1:7" ht="12.75">
      <c r="A46" s="3">
        <f>Laborwerte!A46</f>
        <v>6</v>
      </c>
      <c r="B46" s="3">
        <f>Laborwerte!B46</f>
        <v>1450</v>
      </c>
      <c r="C46" s="3"/>
      <c r="D46" s="16">
        <f>Laborwerte!D46*100000</f>
        <v>315000</v>
      </c>
      <c r="E46" s="16">
        <f>Laborwerte!E46*100000</f>
        <v>-87000</v>
      </c>
      <c r="F46" s="17">
        <f>Laborwerte!F46</f>
        <v>0.7</v>
      </c>
      <c r="G46" s="17">
        <f>Laborwerte!G46</f>
        <v>69.8</v>
      </c>
    </row>
    <row r="47" spans="1:7" ht="12.75">
      <c r="A47" s="3">
        <f>Laborwerte!A47</f>
        <v>7</v>
      </c>
      <c r="B47" s="3">
        <f>Laborwerte!B47</f>
        <v>1450</v>
      </c>
      <c r="C47" s="3"/>
      <c r="D47" s="16">
        <f>Laborwerte!D47*100000</f>
        <v>240000</v>
      </c>
      <c r="E47" s="16">
        <f>Laborwerte!E47*100000</f>
        <v>-90000</v>
      </c>
      <c r="F47" s="17">
        <f>Laborwerte!F47</f>
        <v>0.7</v>
      </c>
      <c r="G47" s="17">
        <f>Laborwerte!G47</f>
        <v>67.6</v>
      </c>
    </row>
    <row r="48" spans="1:7" ht="12.75">
      <c r="A48" s="3">
        <f>Laborwerte!A48</f>
        <v>8</v>
      </c>
      <c r="B48" s="3">
        <f>Laborwerte!B48</f>
        <v>1450</v>
      </c>
      <c r="C48" s="3"/>
      <c r="D48" s="16">
        <f>Laborwerte!D48*100000</f>
        <v>170000</v>
      </c>
      <c r="E48" s="16">
        <f>Laborwerte!E48*100000</f>
        <v>-92000</v>
      </c>
      <c r="F48" s="17">
        <f>Laborwerte!F48</f>
        <v>0.7</v>
      </c>
      <c r="G48" s="17">
        <f>Laborwerte!G48</f>
        <v>66.2</v>
      </c>
    </row>
    <row r="49" spans="1:7" ht="12.75">
      <c r="A49" s="3">
        <f>Laborwerte!A49</f>
        <v>9</v>
      </c>
      <c r="B49" s="3">
        <f>Laborwerte!B49</f>
        <v>1450</v>
      </c>
      <c r="C49" s="3"/>
      <c r="D49" s="16">
        <f>Laborwerte!D49*100000</f>
        <v>100000</v>
      </c>
      <c r="E49" s="16">
        <f>Laborwerte!E49*100000</f>
        <v>-92000</v>
      </c>
      <c r="F49" s="17">
        <f>Laborwerte!F49</f>
        <v>0.7</v>
      </c>
      <c r="G49" s="17">
        <f>Laborwerte!G49</f>
        <v>66.9</v>
      </c>
    </row>
    <row r="50" spans="1:7" ht="12.75">
      <c r="A50" s="3">
        <f>Laborwerte!A50</f>
        <v>10</v>
      </c>
      <c r="B50" s="3">
        <f>Laborwerte!B50</f>
        <v>1450</v>
      </c>
      <c r="C50" s="3"/>
      <c r="D50" s="16">
        <f>Laborwerte!D50*100000</f>
        <v>30000</v>
      </c>
      <c r="E50" s="16">
        <f>Laborwerte!E50*100000</f>
        <v>-92000</v>
      </c>
      <c r="F50" s="17">
        <f>Laborwerte!F50</f>
        <v>0.7</v>
      </c>
      <c r="G50" s="17">
        <f>Laborwerte!G50</f>
        <v>66.9</v>
      </c>
    </row>
    <row r="51" spans="1:7" ht="12.75">
      <c r="A51" s="3">
        <f>Laborwerte!A51</f>
        <v>11</v>
      </c>
      <c r="B51" s="3">
        <f>Laborwerte!B51</f>
        <v>1450</v>
      </c>
      <c r="C51" s="3" t="str">
        <f>Laborwerte!C51</f>
        <v>auf</v>
      </c>
      <c r="D51" s="16">
        <f>Laborwerte!D51*100000</f>
        <v>30000</v>
      </c>
      <c r="E51" s="16">
        <f>Laborwerte!E51*100000</f>
        <v>-92000</v>
      </c>
      <c r="F51" s="17">
        <f>Laborwerte!F51</f>
        <v>0.7</v>
      </c>
      <c r="G51" s="17">
        <f>Laborwerte!G51</f>
        <v>66.9</v>
      </c>
    </row>
    <row r="52" ht="12.75">
      <c r="E52" s="14"/>
    </row>
    <row r="53" spans="1:5" ht="12.75">
      <c r="A53" s="9" t="s">
        <v>27</v>
      </c>
      <c r="C53" s="7">
        <f>Laborwerte!C53</f>
        <v>5</v>
      </c>
      <c r="D53" s="9" t="s">
        <v>28</v>
      </c>
      <c r="E53" s="14"/>
    </row>
    <row r="54" spans="1:5" ht="12.75">
      <c r="A54" s="9"/>
      <c r="C54" s="7"/>
      <c r="D54" s="9"/>
      <c r="E54" s="14"/>
    </row>
    <row r="56" ht="12.75">
      <c r="A56" s="10" t="s">
        <v>22</v>
      </c>
    </row>
    <row r="58" spans="1:4" ht="12.75">
      <c r="A58" t="s">
        <v>23</v>
      </c>
      <c r="B58" s="11"/>
      <c r="C58" s="15">
        <f>Laborwerte!C58*100</f>
        <v>102400</v>
      </c>
      <c r="D58" s="6" t="s">
        <v>29</v>
      </c>
    </row>
    <row r="59" spans="2:4" ht="12.75">
      <c r="B59" s="11"/>
      <c r="D59" s="6"/>
    </row>
    <row r="60" spans="1:4" ht="12.75">
      <c r="A60" t="s">
        <v>24</v>
      </c>
      <c r="B60" s="11"/>
      <c r="C60" s="12">
        <f>Laborwerte!C60+273.15</f>
        <v>295.15</v>
      </c>
      <c r="D60" s="6" t="s">
        <v>30</v>
      </c>
    </row>
    <row r="61" spans="2:4" ht="12.75">
      <c r="B61" s="11"/>
      <c r="D61" s="6"/>
    </row>
    <row r="62" spans="1:4" ht="12.75">
      <c r="A62" t="s">
        <v>25</v>
      </c>
      <c r="B62" s="11"/>
      <c r="C62" s="11">
        <f>Laborwerte!C62</f>
        <v>41.5</v>
      </c>
      <c r="D62" s="6" t="s">
        <v>26</v>
      </c>
    </row>
    <row r="64" spans="1:4" ht="12.75">
      <c r="A64" t="s">
        <v>49</v>
      </c>
      <c r="C64">
        <f>Laborwerte!C64*100000</f>
        <v>2642</v>
      </c>
      <c r="D64" s="6" t="s">
        <v>29</v>
      </c>
    </row>
  </sheetData>
  <printOptions/>
  <pageMargins left="0.75" right="0.75" top="1" bottom="1" header="0.4921259845" footer="0.4921259845"/>
  <pageSetup orientation="portrait" paperSize="9" r:id="rId15"/>
  <headerFooter alignWithMargins="0">
    <oddHeader>&amp;C&amp;A</oddHeader>
    <oddFooter>&amp;CSeite &amp;P von &amp;N</oddFooter>
  </headerFooter>
  <legacyDrawing r:id="rId14"/>
  <oleObjects>
    <oleObject progId="Equation.3" shapeId="140423" r:id="rId1"/>
    <oleObject progId="Equation.3" shapeId="140424" r:id="rId2"/>
    <oleObject progId="Equation.3" shapeId="140425" r:id="rId3"/>
    <oleObject progId="Equation.3" shapeId="140426" r:id="rId4"/>
    <oleObject progId="Equation.3" shapeId="140427" r:id="rId5"/>
    <oleObject progId="Equation.3" shapeId="140428" r:id="rId6"/>
    <oleObject progId="Equation.3" shapeId="140429" r:id="rId7"/>
    <oleObject progId="Equation.3" shapeId="140430" r:id="rId8"/>
    <oleObject progId="Equation.3" shapeId="140431" r:id="rId9"/>
    <oleObject progId="Equation.3" shapeId="556920" r:id="rId10"/>
    <oleObject progId="Equation.3" shapeId="182640" r:id="rId11"/>
    <oleObject progId="Equation.3" shapeId="182641" r:id="rId12"/>
    <oleObject progId="Equation.3" shapeId="182642" r:id="rId1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C25" sqref="C25"/>
    </sheetView>
  </sheetViews>
  <sheetFormatPr defaultColWidth="11.421875" defaultRowHeight="12.75"/>
  <cols>
    <col min="1" max="1" width="23.140625" style="0" bestFit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 t="s">
        <v>39</v>
      </c>
      <c r="B2" s="2"/>
      <c r="C2" s="2">
        <v>1000</v>
      </c>
      <c r="D2" s="3" t="s">
        <v>50</v>
      </c>
    </row>
    <row r="3" spans="1:4" ht="12.75">
      <c r="A3" s="2" t="s">
        <v>4</v>
      </c>
      <c r="B3" s="2"/>
      <c r="C3" s="2">
        <v>287.2</v>
      </c>
      <c r="D3" s="3" t="s">
        <v>5</v>
      </c>
    </row>
    <row r="4" spans="1:4" ht="12.75">
      <c r="A4" s="4" t="s">
        <v>31</v>
      </c>
      <c r="B4" s="3" t="s">
        <v>32</v>
      </c>
      <c r="C4" s="2">
        <v>9.81</v>
      </c>
      <c r="D4" s="5" t="s">
        <v>33</v>
      </c>
    </row>
    <row r="5" spans="1:4" ht="12.75">
      <c r="A5" s="4" t="s">
        <v>35</v>
      </c>
      <c r="B5" s="2"/>
      <c r="C5" s="4">
        <v>0.1</v>
      </c>
      <c r="D5" s="3" t="s">
        <v>6</v>
      </c>
    </row>
    <row r="6" spans="1:4" ht="12.75">
      <c r="A6" s="4" t="s">
        <v>36</v>
      </c>
      <c r="B6" s="2"/>
      <c r="C6" s="2">
        <v>0.08</v>
      </c>
      <c r="D6" s="5" t="s">
        <v>6</v>
      </c>
    </row>
    <row r="7" spans="1:4" ht="12.75">
      <c r="A7" s="2" t="s">
        <v>42</v>
      </c>
      <c r="B7" s="2"/>
      <c r="C7" s="2">
        <f>(C5*C5*PI())/4</f>
        <v>0.007853981633974483</v>
      </c>
      <c r="D7" s="5" t="s">
        <v>7</v>
      </c>
    </row>
    <row r="8" spans="1:4" ht="12.75">
      <c r="A8" s="2" t="s">
        <v>37</v>
      </c>
      <c r="B8" s="2"/>
      <c r="C8" s="2">
        <f>(C6*C6*PI())/4</f>
        <v>0.005026548245743669</v>
      </c>
      <c r="D8" s="5" t="s">
        <v>7</v>
      </c>
    </row>
    <row r="9" spans="1:4" ht="12.75">
      <c r="A9" s="2"/>
      <c r="B9" s="3" t="s">
        <v>8</v>
      </c>
      <c r="C9" s="2">
        <v>0.16</v>
      </c>
      <c r="D9" s="5" t="s">
        <v>6</v>
      </c>
    </row>
    <row r="10" spans="1:4" ht="12.75">
      <c r="A10" s="2"/>
      <c r="B10" s="3" t="s">
        <v>40</v>
      </c>
      <c r="C10" s="4">
        <v>0.57</v>
      </c>
      <c r="D10" s="5" t="s">
        <v>6</v>
      </c>
    </row>
    <row r="11" spans="1:4" ht="12.75">
      <c r="A11" s="2"/>
      <c r="B11" s="3" t="s">
        <v>41</v>
      </c>
      <c r="C11" s="4">
        <v>0.73</v>
      </c>
      <c r="D11" s="5" t="s">
        <v>6</v>
      </c>
    </row>
  </sheetData>
  <printOptions/>
  <pageMargins left="0.75" right="0.75" top="1" bottom="1" header="0.4921259845" footer="0.4921259845"/>
  <pageSetup orientation="portrait" paperSize="9" r:id="rId8"/>
  <headerFooter alignWithMargins="0">
    <oddHeader>&amp;C&amp;A</oddHeader>
    <oddFooter>&amp;CSeite &amp;P von &amp;N</oddFooter>
  </headerFooter>
  <drawing r:id="rId7"/>
  <legacyDrawing r:id="rId6"/>
  <oleObjects>
    <oleObject progId="Equation.3" shapeId="11726" r:id="rId1"/>
    <oleObject progId="Equation.3" shapeId="161238" r:id="rId2"/>
    <oleObject progId="Equation.3" shapeId="166633" r:id="rId3"/>
    <oleObject progId="Equation.3" shapeId="189780" r:id="rId4"/>
    <oleObject progId="Equation.3" shapeId="372068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C1">
      <selection activeCell="G54" sqref="G54"/>
    </sheetView>
  </sheetViews>
  <sheetFormatPr defaultColWidth="11.421875" defaultRowHeight="12.75"/>
  <cols>
    <col min="1" max="2" width="7.7109375" style="0" customWidth="1"/>
    <col min="3" max="3" width="8.7109375" style="0" customWidth="1"/>
    <col min="4" max="11" width="7.7109375" style="0" customWidth="1"/>
    <col min="12" max="12" width="8.28125" style="0" customWidth="1"/>
    <col min="13" max="26" width="7.7109375" style="0" customWidth="1"/>
  </cols>
  <sheetData>
    <row r="1" ht="12.75">
      <c r="A1" s="10" t="str">
        <f>'Laborwerte (Einheiten)'!A1</f>
        <v>Aufnahme einer druckgedrosselten Pumpenkennlinie (Gruppe 1):</v>
      </c>
    </row>
    <row r="3" spans="1:14" ht="12.75">
      <c r="A3" s="1" t="s">
        <v>9</v>
      </c>
      <c r="B3" s="1" t="s">
        <v>10</v>
      </c>
      <c r="C3" s="1" t="s">
        <v>11</v>
      </c>
      <c r="D3" s="2"/>
      <c r="E3" s="2"/>
      <c r="F3" s="8"/>
      <c r="G3" s="8"/>
      <c r="H3" s="2"/>
      <c r="I3" s="2"/>
      <c r="J3" s="1" t="s">
        <v>43</v>
      </c>
      <c r="K3" s="33" t="s">
        <v>45</v>
      </c>
      <c r="L3" s="35"/>
      <c r="N3" s="37"/>
    </row>
    <row r="4" spans="1:14" ht="12.75">
      <c r="A4" s="1" t="s">
        <v>12</v>
      </c>
      <c r="B4" s="1"/>
      <c r="C4" s="1" t="s">
        <v>13</v>
      </c>
      <c r="D4" s="1" t="s">
        <v>34</v>
      </c>
      <c r="E4" s="1" t="s">
        <v>46</v>
      </c>
      <c r="F4" s="8" t="s">
        <v>38</v>
      </c>
      <c r="G4" s="8" t="s">
        <v>38</v>
      </c>
      <c r="H4" s="8" t="s">
        <v>29</v>
      </c>
      <c r="I4" s="8" t="s">
        <v>29</v>
      </c>
      <c r="J4" s="8" t="s">
        <v>44</v>
      </c>
      <c r="K4" s="34" t="s">
        <v>6</v>
      </c>
      <c r="L4" s="36"/>
      <c r="N4" s="37"/>
    </row>
    <row r="5" spans="1:12" ht="12.75">
      <c r="A5" s="3">
        <f>'Laborwerte (Einheiten)'!A5</f>
        <v>1</v>
      </c>
      <c r="B5" s="3">
        <f>'Laborwerte (Einheiten)'!B5</f>
        <v>1450</v>
      </c>
      <c r="C5" s="3" t="str">
        <f>'Laborwerte (Einheiten)'!C5</f>
        <v>zu</v>
      </c>
      <c r="D5" s="18">
        <f>'Laborwerte (Einheiten)'!F5/'Laborwerte (Einheiten)'!G5</f>
        <v>0</v>
      </c>
      <c r="E5" s="13">
        <f>D5*3600</f>
        <v>0</v>
      </c>
      <c r="F5" s="18">
        <f>D5/Konstanten!$C$7</f>
        <v>0</v>
      </c>
      <c r="G5" s="18">
        <f>D5/Konstanten!$C$8</f>
        <v>0</v>
      </c>
      <c r="H5" s="19">
        <f>'Laborwerte (Einheiten)'!$C$58+'Laborwerte (Einheiten)'!D5+Konstanten!$C$2*Konstanten!$C$4*Konstanten!$C$10</f>
        <v>527991.7</v>
      </c>
      <c r="I5" s="2">
        <f>'Laborwerte (Einheiten)'!$C$58+'Laborwerte (Einheiten)'!E5+(('Laborwerte (Einheiten)'!$C$58+'Laborwerte (Einheiten)'!E5)/(Konstanten!$C$3*'Laborwerte (Einheiten)'!$C$60))*Konstanten!$C$4*Konstanten!$C$11</f>
        <v>84407.13028831476</v>
      </c>
      <c r="J5" s="13">
        <f>((H5-I5)/Konstanten!$C$2)+((Auswertung!F5*Auswertung!F5-Auswertung!G5*Auswertung!G5)/2)+(Konstanten!$C$9*Konstanten!$C$4)</f>
        <v>445.15416971168514</v>
      </c>
      <c r="K5" s="31">
        <f>J5/Konstanten!$C$4</f>
        <v>45.37759120404537</v>
      </c>
      <c r="L5" s="32"/>
    </row>
    <row r="6" spans="1:12" ht="12.75">
      <c r="A6" s="3">
        <f>'Laborwerte (Einheiten)'!A6</f>
        <v>2</v>
      </c>
      <c r="B6" s="3">
        <f>'Laborwerte (Einheiten)'!B6</f>
        <v>1450</v>
      </c>
      <c r="C6" s="3"/>
      <c r="D6" s="18">
        <f>'Laborwerte (Einheiten)'!F6/'Laborwerte (Einheiten)'!G6</f>
        <v>0.002105263157894737</v>
      </c>
      <c r="E6" s="13">
        <f aca="true" t="shared" si="0" ref="E6:E15">D6*3600</f>
        <v>7.578947368421052</v>
      </c>
      <c r="F6" s="18">
        <f>D6/Konstanten!$C$7</f>
        <v>0.26805043047056054</v>
      </c>
      <c r="G6" s="18">
        <f>D6/Konstanten!$C$8</f>
        <v>0.4188287976102509</v>
      </c>
      <c r="H6" s="19">
        <f>'Laborwerte (Einheiten)'!$C$58+'Laborwerte (Einheiten)'!D6+Konstanten!$C$2*Konstanten!$C$4*Konstanten!$C$10</f>
        <v>517991.69999999995</v>
      </c>
      <c r="I6" s="2">
        <f>'Laborwerte (Einheiten)'!$C$58+'Laborwerte (Einheiten)'!E6+(('Laborwerte (Einheiten)'!$C$58+'Laborwerte (Einheiten)'!E6)/(Konstanten!$C$3*'Laborwerte (Einheiten)'!$C$60))*Konstanten!$C$4*Konstanten!$C$11</f>
        <v>84407.13028831476</v>
      </c>
      <c r="J6" s="13">
        <f>((H6-I6)/Konstanten!$C$2)+((Auswertung!F6*Auswertung!F6-Auswertung!G6*Auswertung!G6)/2)+(Konstanten!$C$9*Konstanten!$C$4)</f>
        <v>435.10238644746903</v>
      </c>
      <c r="K6" s="31">
        <f>J6/Konstanten!$C$4</f>
        <v>44.3529445919948</v>
      </c>
      <c r="L6" s="32"/>
    </row>
    <row r="7" spans="1:12" ht="12.75">
      <c r="A7" s="3">
        <f>'Laborwerte (Einheiten)'!A7</f>
        <v>3</v>
      </c>
      <c r="B7" s="3">
        <f>'Laborwerte (Einheiten)'!B7</f>
        <v>1450</v>
      </c>
      <c r="C7" s="3"/>
      <c r="D7" s="18">
        <f>'Laborwerte (Einheiten)'!F7/'Laborwerte (Einheiten)'!G7</f>
        <v>0.0039946737683089215</v>
      </c>
      <c r="E7" s="13">
        <f t="shared" si="0"/>
        <v>14.380825565912117</v>
      </c>
      <c r="F7" s="18">
        <f>D7/Konstanten!$C$7</f>
        <v>0.5086176610127148</v>
      </c>
      <c r="G7" s="18">
        <f>D7/Konstanten!$C$8</f>
        <v>0.794715095332367</v>
      </c>
      <c r="H7" s="19">
        <f>'Laborwerte (Einheiten)'!$C$58+'Laborwerte (Einheiten)'!D7+Konstanten!$C$2*Konstanten!$C$4*Konstanten!$C$10</f>
        <v>512991.7</v>
      </c>
      <c r="I7" s="2">
        <f>'Laborwerte (Einheiten)'!$C$58+'Laborwerte (Einheiten)'!E7+(('Laborwerte (Einheiten)'!$C$58+'Laborwerte (Einheiten)'!E7)/(Konstanten!$C$3*'Laborwerte (Einheiten)'!$C$60))*Konstanten!$C$4*Konstanten!$C$11</f>
        <v>83407.04580622572</v>
      </c>
      <c r="J7" s="13">
        <f>((H7-I7)/Konstanten!$C$2)+((Auswertung!F7*Auswertung!F7-Auswertung!G7*Auswertung!G7)/2)+(Konstanten!$C$9*Konstanten!$C$4)</f>
        <v>430.9678141149467</v>
      </c>
      <c r="K7" s="31">
        <f>J7/Konstanten!$C$4</f>
        <v>43.93147952242066</v>
      </c>
      <c r="L7" s="32"/>
    </row>
    <row r="8" spans="1:12" ht="12.75">
      <c r="A8" s="3">
        <f>'Laborwerte (Einheiten)'!A8</f>
        <v>4</v>
      </c>
      <c r="B8" s="3">
        <f>'Laborwerte (Einheiten)'!B8</f>
        <v>1450</v>
      </c>
      <c r="C8" s="3"/>
      <c r="D8" s="18">
        <f>'Laborwerte (Einheiten)'!F8/'Laborwerte (Einheiten)'!G8</f>
        <v>0.00625</v>
      </c>
      <c r="E8" s="13">
        <f t="shared" si="0"/>
        <v>22.5</v>
      </c>
      <c r="F8" s="18">
        <f>D8/Konstanten!$C$7</f>
        <v>0.7957747154594766</v>
      </c>
      <c r="G8" s="18">
        <f>D8/Konstanten!$C$8</f>
        <v>1.2433979929054324</v>
      </c>
      <c r="H8" s="19">
        <f>'Laborwerte (Einheiten)'!$C$58+'Laborwerte (Einheiten)'!D8+Konstanten!$C$2*Konstanten!$C$4*Konstanten!$C$10</f>
        <v>502991.7</v>
      </c>
      <c r="I8" s="2">
        <f>'Laborwerte (Einheiten)'!$C$58+'Laborwerte (Einheiten)'!E8+(('Laborwerte (Einheiten)'!$C$58+'Laborwerte (Einheiten)'!E8)/(Konstanten!$C$3*'Laborwerte (Einheiten)'!$C$60))*Konstanten!$C$4*Konstanten!$C$11</f>
        <v>82406.96132413668</v>
      </c>
      <c r="J8" s="13">
        <f>((H8-I8)/Konstanten!$C$2)+((Auswertung!F8*Auswertung!F8-Auswertung!G8*Auswertung!G8)/2)+(Konstanten!$C$9*Konstanten!$C$4)</f>
        <v>421.69794809036506</v>
      </c>
      <c r="K8" s="31">
        <f>J8/Konstanten!$C$4</f>
        <v>42.98653905100561</v>
      </c>
      <c r="L8" s="32"/>
    </row>
    <row r="9" spans="1:12" ht="12.75">
      <c r="A9" s="3">
        <f>'Laborwerte (Einheiten)'!A9</f>
        <v>5</v>
      </c>
      <c r="B9" s="3">
        <f>'Laborwerte (Einheiten)'!B9</f>
        <v>1450</v>
      </c>
      <c r="C9" s="3"/>
      <c r="D9" s="18">
        <f>'Laborwerte (Einheiten)'!F9/'Laborwerte (Einheiten)'!G9</f>
        <v>0.008086253369272236</v>
      </c>
      <c r="E9" s="13">
        <f t="shared" si="0"/>
        <v>29.110512129380048</v>
      </c>
      <c r="F9" s="18">
        <f>D9/Konstanten!$C$7</f>
        <v>1.0295737558505356</v>
      </c>
      <c r="G9" s="18">
        <f>D9/Konstanten!$C$8</f>
        <v>1.608708993516462</v>
      </c>
      <c r="H9" s="19">
        <f>'Laborwerte (Einheiten)'!$C$58+'Laborwerte (Einheiten)'!D9+Konstanten!$C$2*Konstanten!$C$4*Konstanten!$C$10</f>
        <v>497991.7</v>
      </c>
      <c r="I9" s="2">
        <f>'Laborwerte (Einheiten)'!$C$58+'Laborwerte (Einheiten)'!E9+(('Laborwerte (Einheiten)'!$C$58+'Laborwerte (Einheiten)'!E9)/(Konstanten!$C$3*'Laborwerte (Einheiten)'!$C$60))*Konstanten!$C$4*Konstanten!$C$11</f>
        <v>80406.7923599586</v>
      </c>
      <c r="J9" s="13">
        <f>((H9-I9)/Konstanten!$C$2)+((Auswertung!F9*Auswertung!F9-Auswertung!G9*Auswertung!G9)/2)+(Konstanten!$C$9*Konstanten!$C$4)</f>
        <v>418.3905463864991</v>
      </c>
      <c r="K9" s="31">
        <f>J9/Konstanten!$C$4</f>
        <v>42.649393107696135</v>
      </c>
      <c r="L9" s="32"/>
    </row>
    <row r="10" spans="1:12" ht="12.75">
      <c r="A10" s="3">
        <f>'Laborwerte (Einheiten)'!A10</f>
        <v>6</v>
      </c>
      <c r="B10" s="3">
        <f>'Laborwerte (Einheiten)'!B10</f>
        <v>1450</v>
      </c>
      <c r="C10" s="3"/>
      <c r="D10" s="18">
        <f>'Laborwerte (Einheiten)'!F10/'Laborwerte (Einheiten)'!G10</f>
        <v>0.010144927536231883</v>
      </c>
      <c r="E10" s="13">
        <f t="shared" si="0"/>
        <v>36.52173913043478</v>
      </c>
      <c r="F10" s="18">
        <f>D10/Konstanten!$C$7</f>
        <v>1.2916922917603098</v>
      </c>
      <c r="G10" s="18">
        <f>D10/Konstanten!$C$8</f>
        <v>2.0182692058754843</v>
      </c>
      <c r="H10" s="19">
        <f>'Laborwerte (Einheiten)'!$C$58+'Laborwerte (Einheiten)'!D10+Konstanten!$C$2*Konstanten!$C$4*Konstanten!$C$10</f>
        <v>490491.7</v>
      </c>
      <c r="I10" s="2">
        <f>'Laborwerte (Einheiten)'!$C$58+'Laborwerte (Einheiten)'!E10+(('Laborwerte (Einheiten)'!$C$58+'Laborwerte (Einheiten)'!E10)/(Konstanten!$C$3*'Laborwerte (Einheiten)'!$C$60))*Konstanten!$C$4*Konstanten!$C$11</f>
        <v>78406.62339578054</v>
      </c>
      <c r="J10" s="13">
        <f>((H10-I10)/Konstanten!$C$2)+((Auswertung!F10*Auswertung!F10-Auswertung!G10*Auswertung!G10)/2)+(Konstanten!$C$9*Konstanten!$C$4)</f>
        <v>412.4522057988234</v>
      </c>
      <c r="K10" s="31">
        <f>J10/Konstanten!$C$4</f>
        <v>42.044057675721035</v>
      </c>
      <c r="L10" s="32"/>
    </row>
    <row r="11" spans="1:12" ht="12.75">
      <c r="A11" s="3">
        <f>'Laborwerte (Einheiten)'!A11</f>
        <v>7</v>
      </c>
      <c r="B11" s="3">
        <f>'Laborwerte (Einheiten)'!B11</f>
        <v>1450</v>
      </c>
      <c r="C11" s="3"/>
      <c r="D11" s="18">
        <f>'Laborwerte (Einheiten)'!F11/'Laborwerte (Einheiten)'!G11</f>
        <v>0.012195121951219513</v>
      </c>
      <c r="E11" s="13">
        <f t="shared" si="0"/>
        <v>43.90243902439025</v>
      </c>
      <c r="F11" s="18">
        <f>D11/Konstanten!$C$7</f>
        <v>1.552731152116052</v>
      </c>
      <c r="G11" s="18">
        <f>D11/Konstanten!$C$8</f>
        <v>2.4261424251813315</v>
      </c>
      <c r="H11" s="19">
        <f>'Laborwerte (Einheiten)'!$C$58+'Laborwerte (Einheiten)'!D11+Konstanten!$C$2*Konstanten!$C$4*Konstanten!$C$10</f>
        <v>452991.7</v>
      </c>
      <c r="I11" s="2">
        <f>'Laborwerte (Einheiten)'!$C$58+'Laborwerte (Einheiten)'!E11+(('Laborwerte (Einheiten)'!$C$58+'Laborwerte (Einheiten)'!E11)/(Konstanten!$C$3*'Laborwerte (Einheiten)'!$C$60))*Konstanten!$C$4*Konstanten!$C$11</f>
        <v>76406.45443160245</v>
      </c>
      <c r="J11" s="13">
        <f>((H11-I11)/Konstanten!$C$2)+((Auswertung!F11*Auswertung!F11-Auswertung!G11*Auswertung!G11)/2)+(Konstanten!$C$9*Konstanten!$C$4)</f>
        <v>376.417249050141</v>
      </c>
      <c r="K11" s="31">
        <f>J11/Konstanten!$C$4</f>
        <v>38.37076952600825</v>
      </c>
      <c r="L11" s="32"/>
    </row>
    <row r="12" spans="1:12" ht="12.75">
      <c r="A12" s="3">
        <f>'Laborwerte (Einheiten)'!A12</f>
        <v>8</v>
      </c>
      <c r="B12" s="3">
        <f>'Laborwerte (Einheiten)'!B12</f>
        <v>1450</v>
      </c>
      <c r="C12" s="3"/>
      <c r="D12" s="18">
        <f>'Laborwerte (Einheiten)'!F12/'Laborwerte (Einheiten)'!G12</f>
        <v>0.014005602240896357</v>
      </c>
      <c r="E12" s="13">
        <f t="shared" si="0"/>
        <v>50.42016806722689</v>
      </c>
      <c r="F12" s="18">
        <f>D12/Konstanten!$C$7</f>
        <v>1.783248662094065</v>
      </c>
      <c r="G12" s="18">
        <f>D12/Konstanten!$C$8</f>
        <v>2.786326034521977</v>
      </c>
      <c r="H12" s="19">
        <f>'Laborwerte (Einheiten)'!$C$58+'Laborwerte (Einheiten)'!D12+Konstanten!$C$2*Konstanten!$C$4*Konstanten!$C$10</f>
        <v>417991.7</v>
      </c>
      <c r="I12" s="2">
        <f>'Laborwerte (Einheiten)'!$C$58+'Laborwerte (Einheiten)'!E12+(('Laborwerte (Einheiten)'!$C$58+'Laborwerte (Einheiten)'!E12)/(Konstanten!$C$3*'Laborwerte (Einheiten)'!$C$60))*Konstanten!$C$4*Konstanten!$C$11</f>
        <v>73406.20098533535</v>
      </c>
      <c r="J12" s="13">
        <f>((H12-I12)/Konstanten!$C$2)+((Auswertung!F12*Auswertung!F12-Auswertung!G12*Auswertung!G12)/2)+(Konstanten!$C$9*Konstanten!$C$4)</f>
        <v>343.8632805247673</v>
      </c>
      <c r="K12" s="31">
        <f>J12/Konstanten!$C$4</f>
        <v>35.05232217377852</v>
      </c>
      <c r="L12" s="32"/>
    </row>
    <row r="13" spans="1:12" ht="12.75">
      <c r="A13" s="3">
        <f>'Laborwerte (Einheiten)'!A13</f>
        <v>9</v>
      </c>
      <c r="B13" s="3">
        <f>'Laborwerte (Einheiten)'!B13</f>
        <v>1450</v>
      </c>
      <c r="C13" s="3"/>
      <c r="D13" s="18">
        <f>'Laborwerte (Einheiten)'!F13/'Laborwerte (Einheiten)'!G13</f>
        <v>0.016058394160583942</v>
      </c>
      <c r="E13" s="13">
        <f t="shared" si="0"/>
        <v>57.81021897810219</v>
      </c>
      <c r="F13" s="18">
        <f>D13/Konstanten!$C$7</f>
        <v>2.044618247019969</v>
      </c>
      <c r="G13" s="18">
        <f>D13/Konstanten!$C$8</f>
        <v>3.194716010968702</v>
      </c>
      <c r="H13" s="19">
        <f>'Laborwerte (Einheiten)'!$C$58+'Laborwerte (Einheiten)'!D13+Konstanten!$C$2*Konstanten!$C$4*Konstanten!$C$10</f>
        <v>372991.7</v>
      </c>
      <c r="I13" s="2">
        <f>'Laborwerte (Einheiten)'!$C$58+'Laborwerte (Einheiten)'!E13+(('Laborwerte (Einheiten)'!$C$58+'Laborwerte (Einheiten)'!E13)/(Konstanten!$C$3*'Laborwerte (Einheiten)'!$C$60))*Konstanten!$C$4*Konstanten!$C$11</f>
        <v>70405.94753906823</v>
      </c>
      <c r="J13" s="13">
        <f>((H13-I13)/Konstanten!$C$2)+((Auswertung!F13*Auswertung!F13-Auswertung!G13*Auswertung!G13)/2)+(Konstanten!$C$9*Konstanten!$C$4)</f>
        <v>301.1424791535854</v>
      </c>
      <c r="K13" s="31">
        <f>J13/Konstanten!$C$4</f>
        <v>30.6975004234032</v>
      </c>
      <c r="L13" s="32"/>
    </row>
    <row r="14" spans="1:12" ht="12.75">
      <c r="A14" s="3">
        <f>'Laborwerte (Einheiten)'!A14</f>
        <v>10</v>
      </c>
      <c r="B14" s="3">
        <f>'Laborwerte (Einheiten)'!B14</f>
        <v>1450</v>
      </c>
      <c r="C14" s="3"/>
      <c r="D14" s="18">
        <f>'Laborwerte (Einheiten)'!F14/'Laborwerte (Einheiten)'!G14</f>
        <v>0.018055555555555557</v>
      </c>
      <c r="E14" s="13">
        <f t="shared" si="0"/>
        <v>65</v>
      </c>
      <c r="F14" s="18">
        <f>D14/Konstanten!$C$7</f>
        <v>2.2989047335495996</v>
      </c>
      <c r="G14" s="18">
        <f>D14/Konstanten!$C$8</f>
        <v>3.5920386461712495</v>
      </c>
      <c r="H14" s="19">
        <f>'Laborwerte (Einheiten)'!$C$58+'Laborwerte (Einheiten)'!D14+Konstanten!$C$2*Konstanten!$C$4*Konstanten!$C$10</f>
        <v>317991.7</v>
      </c>
      <c r="I14" s="2">
        <f>'Laborwerte (Einheiten)'!$C$58+'Laborwerte (Einheiten)'!E14+(('Laborwerte (Einheiten)'!$C$58+'Laborwerte (Einheiten)'!E14)/(Konstanten!$C$3*'Laborwerte (Einheiten)'!$C$60))*Konstanten!$C$4*Konstanten!$C$11</f>
        <v>66405.60961071208</v>
      </c>
      <c r="J14" s="13">
        <f>((H14-I14)/Konstanten!$C$2)+((Auswertung!F14*Auswertung!F14-Auswertung!G14*Auswertung!G14)/2)+(Konstanten!$C$9*Konstanten!$C$4)</f>
        <v>249.3468010584624</v>
      </c>
      <c r="K14" s="31">
        <f>J14/Konstanten!$C$4</f>
        <v>25.41761478679535</v>
      </c>
      <c r="L14" s="32"/>
    </row>
    <row r="15" spans="1:12" ht="12.75">
      <c r="A15" s="3">
        <f>'Laborwerte (Einheiten)'!A15</f>
        <v>11</v>
      </c>
      <c r="B15" s="3">
        <f>'Laborwerte (Einheiten)'!B15</f>
        <v>1450</v>
      </c>
      <c r="C15" s="3" t="str">
        <f>'Laborwerte (Einheiten)'!C15</f>
        <v>auf</v>
      </c>
      <c r="D15" s="18">
        <f>'Laborwerte (Einheiten)'!F15/'Laborwerte (Einheiten)'!G15</f>
        <v>0.020558002936857563</v>
      </c>
      <c r="E15" s="13">
        <f t="shared" si="0"/>
        <v>74.00881057268722</v>
      </c>
      <c r="F15" s="18">
        <f>D15/Konstanten!$C$7</f>
        <v>2.617526229998866</v>
      </c>
      <c r="G15" s="18">
        <f>D15/Konstanten!$C$8</f>
        <v>4.0898847343732285</v>
      </c>
      <c r="H15" s="19">
        <f>'Laborwerte (Einheiten)'!$C$58+'Laborwerte (Einheiten)'!D15+Konstanten!$C$2*Konstanten!$C$4*Konstanten!$C$10</f>
        <v>242991.7</v>
      </c>
      <c r="I15" s="2">
        <f>'Laborwerte (Einheiten)'!$C$58+'Laborwerte (Einheiten)'!E15+(('Laborwerte (Einheiten)'!$C$58+'Laborwerte (Einheiten)'!E15)/(Konstanten!$C$3*'Laborwerte (Einheiten)'!$C$60))*Konstanten!$C$4*Konstanten!$C$11</f>
        <v>60405.102718177855</v>
      </c>
      <c r="J15" s="13">
        <f>((H15-I15)/Konstanten!$C$2)+((Auswertung!F15*Auswertung!F15-Auswertung!G15*Auswertung!G15)/2)+(Konstanten!$C$9*Konstanten!$C$4)</f>
        <v>179.2183404939586</v>
      </c>
      <c r="K15" s="31">
        <f>J15/Konstanten!$C$4</f>
        <v>18.268943985113008</v>
      </c>
      <c r="L15" s="32"/>
    </row>
    <row r="16" spans="1:12" s="21" customFormat="1" ht="12.75">
      <c r="A16" s="20"/>
      <c r="B16" s="20"/>
      <c r="C16" s="20"/>
      <c r="D16" s="29"/>
      <c r="E16" s="22"/>
      <c r="F16" s="29"/>
      <c r="G16" s="29"/>
      <c r="H16" s="30"/>
      <c r="J16" s="22"/>
      <c r="K16" s="22"/>
      <c r="L16" s="22"/>
    </row>
    <row r="18" ht="12.75">
      <c r="A18" s="10" t="str">
        <f>'Laborwerte (Einheiten)'!A18</f>
        <v>Aufnahme einer sauggedrosselten Pumpenkennlinie (Gruppe 1):</v>
      </c>
    </row>
    <row r="20" spans="1:14" ht="12.75">
      <c r="A20" s="1" t="s">
        <v>9</v>
      </c>
      <c r="B20" s="1" t="s">
        <v>10</v>
      </c>
      <c r="C20" s="1" t="s">
        <v>11</v>
      </c>
      <c r="D20" s="2"/>
      <c r="E20" s="2"/>
      <c r="F20" s="8"/>
      <c r="G20" s="8"/>
      <c r="H20" s="2"/>
      <c r="I20" s="2"/>
      <c r="J20" s="1" t="s">
        <v>43</v>
      </c>
      <c r="K20" s="1" t="s">
        <v>45</v>
      </c>
      <c r="L20" s="1"/>
      <c r="M20" s="2"/>
      <c r="N20" s="2"/>
    </row>
    <row r="21" spans="1:14" ht="12.75">
      <c r="A21" s="1" t="s">
        <v>12</v>
      </c>
      <c r="B21" s="1"/>
      <c r="C21" s="1" t="s">
        <v>13</v>
      </c>
      <c r="D21" s="1" t="s">
        <v>34</v>
      </c>
      <c r="E21" s="1" t="s">
        <v>46</v>
      </c>
      <c r="F21" s="8" t="s">
        <v>38</v>
      </c>
      <c r="G21" s="8" t="s">
        <v>38</v>
      </c>
      <c r="H21" s="8" t="s">
        <v>29</v>
      </c>
      <c r="I21" s="8" t="s">
        <v>29</v>
      </c>
      <c r="J21" s="8" t="s">
        <v>44</v>
      </c>
      <c r="K21" s="8" t="s">
        <v>6</v>
      </c>
      <c r="L21" s="8" t="s">
        <v>6</v>
      </c>
      <c r="M21" s="8" t="s">
        <v>44</v>
      </c>
      <c r="N21" s="13"/>
    </row>
    <row r="22" spans="1:14" ht="12.75">
      <c r="A22" s="3">
        <f>'Laborwerte (Einheiten)'!A22</f>
        <v>1</v>
      </c>
      <c r="B22" s="3">
        <f>'Laborwerte (Einheiten)'!B22</f>
        <v>1450</v>
      </c>
      <c r="C22" s="3" t="str">
        <f>'Laborwerte (Einheiten)'!C22</f>
        <v>zu</v>
      </c>
      <c r="D22" s="18">
        <f>'Laborwerte (Einheiten)'!F22/'Laborwerte (Einheiten)'!G22</f>
        <v>0</v>
      </c>
      <c r="E22" s="13">
        <f>D22*3600</f>
        <v>0</v>
      </c>
      <c r="F22" s="18">
        <f>D22/Konstanten!$C$7</f>
        <v>0</v>
      </c>
      <c r="G22" s="18">
        <f>D22/Konstanten!$C$8</f>
        <v>0</v>
      </c>
      <c r="H22" s="19">
        <f>'Laborwerte (Einheiten)'!$C$58+'Laborwerte (Einheiten)'!D22+Konstanten!$C$2*Konstanten!$C$4*Konstanten!$C$10</f>
        <v>532991.7</v>
      </c>
      <c r="I22" s="2">
        <f>'Laborwerte (Einheiten)'!$C$58+'Laborwerte (Einheiten)'!E22+(('Laborwerte (Einheiten)'!$C$58+'Laborwerte (Einheiten)'!E22)/(Konstanten!$C$3*'Laborwerte (Einheiten)'!$C$60))*Konstanten!$C$4*Konstanten!$C$11</f>
        <v>83407.04580622572</v>
      </c>
      <c r="J22" s="13">
        <f>((H22-I22)/Konstanten!$C$2)+((Auswertung!F22*Auswertung!F22-Auswertung!G22*Auswertung!G22)/2)+(Konstanten!$C$9*Konstanten!$C$4)</f>
        <v>451.1542541937742</v>
      </c>
      <c r="K22" s="31">
        <f>J22/Konstanten!$C$4</f>
        <v>45.98922061098615</v>
      </c>
      <c r="L22" s="13">
        <f>(I22-'Laborwerte (Einheiten)'!$C$64)/(Konstanten!$C$2*Konstanten!$C$4)+(G22*G22)/(2*Konstanten!$C$4)</f>
        <v>8.232930255476628</v>
      </c>
      <c r="M22" s="13">
        <f>L22*Konstanten!$C$4</f>
        <v>80.76504580622573</v>
      </c>
      <c r="N22" s="13">
        <f>((B22/60)*SQRT(D22))/POWER(M22,0.75)</f>
        <v>0</v>
      </c>
    </row>
    <row r="23" spans="1:14" ht="12.75">
      <c r="A23" s="3">
        <f>'Laborwerte (Einheiten)'!A23</f>
        <v>2</v>
      </c>
      <c r="B23" s="3">
        <f>'Laborwerte (Einheiten)'!B23</f>
        <v>1450</v>
      </c>
      <c r="C23" s="3"/>
      <c r="D23" s="18">
        <f>'Laborwerte (Einheiten)'!F23/'Laborwerte (Einheiten)'!G23</f>
        <v>0.002044989775051125</v>
      </c>
      <c r="E23" s="13">
        <f aca="true" t="shared" si="1" ref="E23:E32">D23*3600</f>
        <v>7.36196319018405</v>
      </c>
      <c r="F23" s="18">
        <f>D23/Konstanten!$C$7</f>
        <v>0.2603761850174157</v>
      </c>
      <c r="G23" s="18">
        <f>D23/Konstanten!$C$8</f>
        <v>0.4068377890897121</v>
      </c>
      <c r="H23" s="19">
        <f>'Laborwerte (Einheiten)'!$C$58+'Laborwerte (Einheiten)'!D23+Konstanten!$C$2*Konstanten!$C$4*Konstanten!$C$10</f>
        <v>512991.7</v>
      </c>
      <c r="I23" s="2">
        <f>'Laborwerte (Einheiten)'!$C$58+'Laborwerte (Einheiten)'!E23+(('Laborwerte (Einheiten)'!$C$58+'Laborwerte (Einheiten)'!E23)/(Konstanten!$C$3*'Laborwerte (Einheiten)'!$C$60))*Konstanten!$C$4*Konstanten!$C$11</f>
        <v>72406.1165032463</v>
      </c>
      <c r="J23" s="13">
        <f>((H23-I23)/Konstanten!$C$2)+((Auswertung!F23*Auswertung!F23-Auswertung!G23*Auswertung!G23)/2)+(Konstanten!$C$9*Konstanten!$C$4)</f>
        <v>442.1063228823001</v>
      </c>
      <c r="K23" s="13">
        <f>J23/Konstanten!$C$4</f>
        <v>45.06690345385322</v>
      </c>
      <c r="L23" s="13">
        <f>(I23-'Laborwerte (Einheiten)'!$C$64)/(Konstanten!$C$2*Konstanten!$C$4)+(G23*G23)/(2*Konstanten!$C$4)</f>
        <v>7.119966870189807</v>
      </c>
      <c r="M23" s="13">
        <f>L23*Konstanten!$C$4</f>
        <v>69.84687499656201</v>
      </c>
      <c r="N23" s="13">
        <f aca="true" t="shared" si="2" ref="N23:N32">((B23/60)*SQRT(D23))/POWER(M23,0.75)</f>
        <v>0.04523265573489622</v>
      </c>
    </row>
    <row r="24" spans="1:14" ht="12.75">
      <c r="A24" s="3">
        <f>'Laborwerte (Einheiten)'!A24</f>
        <v>3</v>
      </c>
      <c r="B24" s="3">
        <f>'Laborwerte (Einheiten)'!B24</f>
        <v>1450</v>
      </c>
      <c r="C24" s="3"/>
      <c r="D24" s="18">
        <f>'Laborwerte (Einheiten)'!F24/'Laborwerte (Einheiten)'!G24</f>
        <v>0.004392386530014641</v>
      </c>
      <c r="E24" s="13">
        <f t="shared" si="1"/>
        <v>15.812591508052709</v>
      </c>
      <c r="F24" s="18">
        <f>D24/Konstanten!$C$7</f>
        <v>0.5592560225776703</v>
      </c>
      <c r="G24" s="18">
        <f>D24/Konstanten!$C$8</f>
        <v>0.8738375352776099</v>
      </c>
      <c r="H24" s="19">
        <f>'Laborwerte (Einheiten)'!$C$58+'Laborwerte (Einheiten)'!D24+Konstanten!$C$2*Konstanten!$C$4*Konstanten!$C$10</f>
        <v>472991.7</v>
      </c>
      <c r="I24" s="2">
        <f>'Laborwerte (Einheiten)'!$C$58+'Laborwerte (Einheiten)'!E24+(('Laborwerte (Einheiten)'!$C$58+'Laborwerte (Einheiten)'!E24)/(Konstanten!$C$3*'Laborwerte (Einheiten)'!$C$60))*Konstanten!$C$4*Konstanten!$C$11</f>
        <v>48404.08893310941</v>
      </c>
      <c r="J24" s="13">
        <f>((H24-I24)/Konstanten!$C$2)+((Auswertung!F24*Auswertung!F24-Auswertung!G24*Auswertung!G24)/2)+(Konstanten!$C$9*Konstanten!$C$4)</f>
        <v>425.93179869725526</v>
      </c>
      <c r="K24" s="13">
        <f>J24/Konstanten!$C$4</f>
        <v>43.418124230097376</v>
      </c>
      <c r="L24" s="13">
        <f>(I24-'Laborwerte (Einheiten)'!$C$64)/(Konstanten!$C$2*Konstanten!$C$4)+(G24*G24)/(2*Konstanten!$C$4)</f>
        <v>4.703759933959168</v>
      </c>
      <c r="M24" s="13">
        <f>L24*Konstanten!$C$4</f>
        <v>46.14388495213944</v>
      </c>
      <c r="N24" s="13">
        <f t="shared" si="2"/>
        <v>0.09046517141635428</v>
      </c>
    </row>
    <row r="25" spans="1:14" ht="12.75">
      <c r="A25" s="3">
        <f>'Laborwerte (Einheiten)'!A25</f>
        <v>4</v>
      </c>
      <c r="B25" s="3">
        <f>'Laborwerte (Einheiten)'!B25</f>
        <v>1450</v>
      </c>
      <c r="C25" s="3"/>
      <c r="D25" s="18">
        <f>'Laborwerte (Einheiten)'!F25/'Laborwerte (Einheiten)'!G25</f>
        <v>0.005856515373352855</v>
      </c>
      <c r="E25" s="13">
        <f t="shared" si="1"/>
        <v>21.08345534407028</v>
      </c>
      <c r="F25" s="18">
        <f>D25/Konstanten!$C$7</f>
        <v>0.745674696770227</v>
      </c>
      <c r="G25" s="18">
        <f>D25/Konstanten!$C$8</f>
        <v>1.16511671370348</v>
      </c>
      <c r="H25" s="19">
        <f>'Laborwerte (Einheiten)'!$C$58+'Laborwerte (Einheiten)'!D25+Konstanten!$C$2*Konstanten!$C$4*Konstanten!$C$10</f>
        <v>437991.7</v>
      </c>
      <c r="I25" s="2">
        <f>'Laborwerte (Einheiten)'!$C$58+'Laborwerte (Einheiten)'!E25+(('Laborwerte (Einheiten)'!$C$58+'Laborwerte (Einheiten)'!E25)/(Konstanten!$C$3*'Laborwerte (Einheiten)'!$C$60))*Konstanten!$C$4*Konstanten!$C$11</f>
        <v>22401.892398794436</v>
      </c>
      <c r="J25" s="13">
        <f>((H25-I25)/Konstanten!$C$2)+((Auswertung!F25*Auswertung!F25-Auswertung!G25*Auswertung!G25)/2)+(Konstanten!$C$9*Konstanten!$C$4)</f>
        <v>416.7586744996317</v>
      </c>
      <c r="K25" s="13">
        <f>J25/Konstanten!$C$4</f>
        <v>42.48304531086969</v>
      </c>
      <c r="L25" s="13">
        <f>(I25-'Laborwerte (Einheiten)'!$C$64)/(Konstanten!$C$2*Konstanten!$C$4)+(G25*G25)/(2*Konstanten!$C$4)</f>
        <v>2.0834496306901156</v>
      </c>
      <c r="M25" s="13">
        <f>L25*Konstanten!$C$4</f>
        <v>20.438640877070036</v>
      </c>
      <c r="N25" s="13">
        <f t="shared" si="2"/>
        <v>0.19239659692519312</v>
      </c>
    </row>
    <row r="26" spans="1:14" ht="12.75">
      <c r="A26" s="3">
        <f>'Laborwerte (Einheiten)'!A26</f>
        <v>5</v>
      </c>
      <c r="B26" s="3">
        <f>'Laborwerte (Einheiten)'!B26</f>
        <v>1450</v>
      </c>
      <c r="C26" s="3"/>
      <c r="D26" s="18">
        <f>'Laborwerte (Einheiten)'!F26/'Laborwerte (Einheiten)'!G26</f>
        <v>0.006613756613756614</v>
      </c>
      <c r="E26" s="13">
        <f t="shared" si="1"/>
        <v>23.80952380952381</v>
      </c>
      <c r="F26" s="18">
        <f>D26/Konstanten!$C$7</f>
        <v>0.8420896459888643</v>
      </c>
      <c r="G26" s="18">
        <f>D26/Konstanten!$C$8</f>
        <v>1.3157650718576004</v>
      </c>
      <c r="H26" s="19">
        <f>'Laborwerte (Einheiten)'!$C$58+'Laborwerte (Einheiten)'!D26+Konstanten!$C$2*Konstanten!$C$4*Konstanten!$C$10</f>
        <v>407991.7</v>
      </c>
      <c r="I26" s="2">
        <f>'Laborwerte (Einheiten)'!$C$58+'Laborwerte (Einheiten)'!E26+(('Laborwerte (Einheiten)'!$C$58+'Laborwerte (Einheiten)'!E26)/(Konstanten!$C$3*'Laborwerte (Einheiten)'!$C$60))*Konstanten!$C$4*Konstanten!$C$11</f>
        <v>10400.878613725989</v>
      </c>
      <c r="J26" s="13">
        <f>((H26-I26)/Konstanten!$C$2)+((Auswertung!F26*Auswertung!F26-Auswertung!G26*Auswertung!G26)/2)+(Konstanten!$C$9*Konstanten!$C$4)</f>
        <v>398.6493600100546</v>
      </c>
      <c r="K26" s="13">
        <f>J26/Konstanten!$C$4</f>
        <v>40.63703975637661</v>
      </c>
      <c r="L26" s="13">
        <f>(I26-'Laborwerte (Einheiten)'!$C$64)/(Konstanten!$C$2*Konstanten!$C$4)+(G26*G26)/(2*Konstanten!$C$4)</f>
        <v>0.8791536672666878</v>
      </c>
      <c r="M26" s="13">
        <f>L26*Konstanten!$C$4</f>
        <v>8.624497475886207</v>
      </c>
      <c r="N26" s="13">
        <f t="shared" si="2"/>
        <v>0.3905175056702149</v>
      </c>
    </row>
    <row r="27" spans="1:14" s="43" customFormat="1" ht="12.75">
      <c r="A27" s="39">
        <f>'Laborwerte (Einheiten)'!A27</f>
        <v>6</v>
      </c>
      <c r="B27" s="39">
        <f>'Laborwerte (Einheiten)'!B27</f>
        <v>1450</v>
      </c>
      <c r="C27" s="39"/>
      <c r="D27" s="40">
        <f>'Laborwerte (Einheiten)'!F27/'Laborwerte (Einheiten)'!G27</f>
        <v>0.006587615283267457</v>
      </c>
      <c r="E27" s="41">
        <f t="shared" si="1"/>
        <v>23.715415019762844</v>
      </c>
      <c r="F27" s="40">
        <f>D27/Konstanten!$C$7</f>
        <v>0.8387612284157856</v>
      </c>
      <c r="G27" s="40">
        <f>D27/Konstanten!$C$8</f>
        <v>1.3105644193996653</v>
      </c>
      <c r="H27" s="42">
        <f>'Laborwerte (Einheiten)'!$C$58+'Laborwerte (Einheiten)'!D27+Konstanten!$C$2*Konstanten!$C$4*Konstanten!$C$10</f>
        <v>357991.7</v>
      </c>
      <c r="I27" s="2">
        <f>'Laborwerte (Einheiten)'!$C$58+'Laborwerte (Einheiten)'!E27+(('Laborwerte (Einheiten)'!$C$58+'Laborwerte (Einheiten)'!E27)/(Konstanten!$C$3*'Laborwerte (Einheiten)'!$C$60))*Konstanten!$C$4*Konstanten!$C$11</f>
        <v>8400.709649547915</v>
      </c>
      <c r="J27" s="41">
        <f>((H27-I27)/Konstanten!$C$2)+((Auswertung!F27*Auswertung!F27-Auswertung!G27*Auswertung!G27)/2)+(Konstanten!$C$9*Konstanten!$C$4)</f>
        <v>350.65356100090065</v>
      </c>
      <c r="K27" s="41">
        <f>J27/Konstanten!$C$4</f>
        <v>35.744501631080595</v>
      </c>
      <c r="L27" s="13">
        <f>(I27-'Laborwerte (Einheiten)'!$C$64)/(Konstanten!$C$2*Konstanten!$C$4)+(G27*G27)/(2*Konstanten!$C$4)</f>
        <v>0.6745666868752401</v>
      </c>
      <c r="M27" s="38">
        <f>L27*Konstanten!$C$4</f>
        <v>6.617499198246106</v>
      </c>
      <c r="N27" s="38">
        <f t="shared" si="2"/>
        <v>0.4754013854583015</v>
      </c>
    </row>
    <row r="28" spans="1:14" ht="12.75">
      <c r="A28" s="3">
        <f>'Laborwerte (Einheiten)'!A28</f>
        <v>7</v>
      </c>
      <c r="B28" s="3">
        <f>'Laborwerte (Einheiten)'!B28</f>
        <v>1450</v>
      </c>
      <c r="C28" s="3"/>
      <c r="D28" s="18">
        <f>'Laborwerte (Einheiten)'!F28/'Laborwerte (Einheiten)'!G28</f>
        <v>0.006702412868632708</v>
      </c>
      <c r="E28" s="13">
        <f t="shared" si="1"/>
        <v>24.128686327077748</v>
      </c>
      <c r="F28" s="18">
        <f>D28/Konstanten!$C$7</f>
        <v>0.8533777109485005</v>
      </c>
      <c r="G28" s="18">
        <f>D28/Konstanten!$C$8</f>
        <v>1.333402673357032</v>
      </c>
      <c r="H28" s="19">
        <f>'Laborwerte (Einheiten)'!$C$58+'Laborwerte (Einheiten)'!D28+Konstanten!$C$2*Konstanten!$C$4*Konstanten!$C$10</f>
        <v>307991.7</v>
      </c>
      <c r="I28" s="2">
        <f>'Laborwerte (Einheiten)'!$C$58+'Laborwerte (Einheiten)'!E28+(('Laborwerte (Einheiten)'!$C$58+'Laborwerte (Einheiten)'!E28)/(Konstanten!$C$3*'Laborwerte (Einheiten)'!$C$60))*Konstanten!$C$4*Konstanten!$C$11</f>
        <v>7400.625167458877</v>
      </c>
      <c r="J28" s="13">
        <f>((H28-I28)/Konstanten!$C$2)+((Auswertung!F28*Auswertung!F28-Auswertung!G28*Auswertung!G28)/2)+(Konstanten!$C$9*Konstanten!$C$4)</f>
        <v>301.6358202466551</v>
      </c>
      <c r="K28" s="13">
        <f>J28/Konstanten!$C$4</f>
        <v>30.74779003533691</v>
      </c>
      <c r="L28" s="13">
        <f>(I28-'Laborwerte (Einheiten)'!$C$64)/(Konstanten!$C$2*Konstanten!$C$4)+(G28*G28)/(2*Konstanten!$C$4)</f>
        <v>0.5756989308987479</v>
      </c>
      <c r="M28" s="13">
        <f>L28*Konstanten!$C$4</f>
        <v>5.647606512116718</v>
      </c>
      <c r="N28" s="13">
        <f t="shared" si="2"/>
        <v>0.5400500585972066</v>
      </c>
    </row>
    <row r="29" spans="1:14" ht="12.75">
      <c r="A29" s="3">
        <f>'Laborwerte (Einheiten)'!A29</f>
        <v>8</v>
      </c>
      <c r="B29" s="3">
        <f>'Laborwerte (Einheiten)'!B29</f>
        <v>1450</v>
      </c>
      <c r="C29" s="3"/>
      <c r="D29" s="18">
        <f>'Laborwerte (Einheiten)'!F29/'Laborwerte (Einheiten)'!G29</f>
        <v>0.006711409395973154</v>
      </c>
      <c r="E29" s="13">
        <f t="shared" si="1"/>
        <v>24.161073825503355</v>
      </c>
      <c r="F29" s="18">
        <f>D29/Konstanten!$C$7</f>
        <v>0.8545231843860152</v>
      </c>
      <c r="G29" s="18">
        <f>D29/Konstanten!$C$8</f>
        <v>1.3351924756031488</v>
      </c>
      <c r="H29" s="19">
        <f>'Laborwerte (Einheiten)'!$C$58+'Laborwerte (Einheiten)'!D29+Konstanten!$C$2*Konstanten!$C$4*Konstanten!$C$10</f>
        <v>257991.7</v>
      </c>
      <c r="I29" s="2">
        <f>'Laborwerte (Einheiten)'!$C$58+'Laborwerte (Einheiten)'!E29+(('Laborwerte (Einheiten)'!$C$58+'Laborwerte (Einheiten)'!E29)/(Konstanten!$C$3*'Laborwerte (Einheiten)'!$C$60))*Konstanten!$C$4*Konstanten!$C$11</f>
        <v>7400.625167458877</v>
      </c>
      <c r="J29" s="13">
        <f>((H29-I29)/Konstanten!$C$2)+((Auswertung!F29*Auswertung!F29-Auswertung!G29*Auswertung!G29)/2)+(Konstanten!$C$9*Konstanten!$C$4)</f>
        <v>251.63441029541414</v>
      </c>
      <c r="K29" s="13">
        <f>J29/Konstanten!$C$4</f>
        <v>25.65080635019512</v>
      </c>
      <c r="L29" s="13">
        <f>(I29-'Laborwerte (Einheiten)'!$C$64)/(Konstanten!$C$2*Konstanten!$C$4)+(G29*G29)/(2*Konstanten!$C$4)</f>
        <v>0.5759423691042314</v>
      </c>
      <c r="M29" s="13">
        <f>L29*Konstanten!$C$4</f>
        <v>5.64999464091251</v>
      </c>
      <c r="N29" s="13">
        <f t="shared" si="2"/>
        <v>0.5402410623561064</v>
      </c>
    </row>
    <row r="30" spans="1:14" ht="12.75">
      <c r="A30" s="3">
        <f>'Laborwerte (Einheiten)'!A30</f>
        <v>9</v>
      </c>
      <c r="B30" s="3">
        <f>'Laborwerte (Einheiten)'!B30</f>
        <v>1450</v>
      </c>
      <c r="C30" s="3"/>
      <c r="D30" s="18">
        <f>'Laborwerte (Einheiten)'!F30/'Laborwerte (Einheiten)'!G30</f>
        <v>0.006711409395973154</v>
      </c>
      <c r="E30" s="13">
        <f t="shared" si="1"/>
        <v>24.161073825503355</v>
      </c>
      <c r="F30" s="18">
        <f>D30/Konstanten!$C$7</f>
        <v>0.8545231843860152</v>
      </c>
      <c r="G30" s="18">
        <f>D30/Konstanten!$C$8</f>
        <v>1.3351924756031488</v>
      </c>
      <c r="H30" s="19">
        <f>'Laborwerte (Einheiten)'!$C$58+'Laborwerte (Einheiten)'!D30+Konstanten!$C$2*Konstanten!$C$4*Konstanten!$C$10</f>
        <v>207991.7</v>
      </c>
      <c r="I30" s="2">
        <f>'Laborwerte (Einheiten)'!$C$58+'Laborwerte (Einheiten)'!E30+(('Laborwerte (Einheiten)'!$C$58+'Laborwerte (Einheiten)'!E30)/(Konstanten!$C$3*'Laborwerte (Einheiten)'!$C$60))*Konstanten!$C$4*Konstanten!$C$11</f>
        <v>6400.54068536984</v>
      </c>
      <c r="J30" s="13">
        <f>((H30-I30)/Konstanten!$C$2)+((Auswertung!F30*Auswertung!F30-Auswertung!G30*Auswertung!G30)/2)+(Konstanten!$C$9*Konstanten!$C$4)</f>
        <v>202.63449477750316</v>
      </c>
      <c r="K30" s="13">
        <f>J30/Konstanten!$C$4</f>
        <v>20.65591180198809</v>
      </c>
      <c r="L30" s="13">
        <f>(I30-'Laborwerte (Einheiten)'!$C$64)/(Konstanten!$C$2*Konstanten!$C$4)+(G30*G30)/(2*Konstanten!$C$4)</f>
        <v>0.47399695808598086</v>
      </c>
      <c r="M30" s="13">
        <f>L30*Konstanten!$C$4</f>
        <v>4.649910158823473</v>
      </c>
      <c r="N30" s="13">
        <f t="shared" si="2"/>
        <v>0.625230558401789</v>
      </c>
    </row>
    <row r="31" spans="1:14" ht="12.75">
      <c r="A31" s="3">
        <f>'Laborwerte (Einheiten)'!A31</f>
        <v>10</v>
      </c>
      <c r="B31" s="3">
        <f>'Laborwerte (Einheiten)'!B31</f>
        <v>1450</v>
      </c>
      <c r="C31" s="3"/>
      <c r="D31" s="18">
        <f>'Laborwerte (Einheiten)'!F31/'Laborwerte (Einheiten)'!G31</f>
        <v>0.006675567423230974</v>
      </c>
      <c r="E31" s="13">
        <f t="shared" si="1"/>
        <v>24.032042723631506</v>
      </c>
      <c r="F31" s="18">
        <f>D31/Konstanten!$C$7</f>
        <v>0.8499596426803488</v>
      </c>
      <c r="G31" s="18">
        <f>D31/Konstanten!$C$8</f>
        <v>1.328061941688045</v>
      </c>
      <c r="H31" s="19">
        <f>'Laborwerte (Einheiten)'!$C$58+'Laborwerte (Einheiten)'!D31+Konstanten!$C$2*Konstanten!$C$4*Konstanten!$C$10</f>
        <v>157991.7</v>
      </c>
      <c r="I31" s="2">
        <f>'Laborwerte (Einheiten)'!$C$58+'Laborwerte (Einheiten)'!E31+(('Laborwerte (Einheiten)'!$C$58+'Laborwerte (Einheiten)'!E31)/(Konstanten!$C$3*'Laborwerte (Einheiten)'!$C$60))*Konstanten!$C$4*Konstanten!$C$11</f>
        <v>6400.54068536984</v>
      </c>
      <c r="J31" s="13">
        <f>((H31-I31)/Konstanten!$C$2)+((Auswertung!F31*Auswertung!F31-Auswertung!G31*Auswertung!G31)/2)+(Konstanten!$C$9*Konstanten!$C$4)</f>
        <v>152.64010075124273</v>
      </c>
      <c r="K31" s="13">
        <f>J31/Konstanten!$C$4</f>
        <v>15.559643297782133</v>
      </c>
      <c r="L31" s="13">
        <f>(I31-'Laborwerte (Einheiten)'!$C$64)/(Konstanten!$C$2*Konstanten!$C$4)+(G31*G31)/(2*Konstanten!$C$4)</f>
        <v>0.4730290464678848</v>
      </c>
      <c r="M31" s="13">
        <f>L31*Konstanten!$C$4</f>
        <v>4.64041494584995</v>
      </c>
      <c r="N31" s="13">
        <f t="shared" si="2"/>
        <v>0.6245155155199098</v>
      </c>
    </row>
    <row r="32" spans="1:14" ht="12.75">
      <c r="A32" s="3">
        <f>'Laborwerte (Einheiten)'!A32</f>
        <v>11</v>
      </c>
      <c r="B32" s="3">
        <f>'Laborwerte (Einheiten)'!B32</f>
        <v>1450</v>
      </c>
      <c r="C32" s="3" t="str">
        <f>'Laborwerte (Einheiten)'!C32</f>
        <v>auf</v>
      </c>
      <c r="D32" s="18">
        <f>'Laborwerte (Einheiten)'!F32/'Laborwerte (Einheiten)'!G32</f>
        <v>0.0068212824010914054</v>
      </c>
      <c r="E32" s="13">
        <f t="shared" si="1"/>
        <v>24.55661664392906</v>
      </c>
      <c r="F32" s="18">
        <f>D32/Konstanten!$C$7</f>
        <v>0.8685126498875598</v>
      </c>
      <c r="G32" s="18">
        <f>D32/Konstanten!$C$8</f>
        <v>1.3570510154493123</v>
      </c>
      <c r="H32" s="19">
        <f>'Laborwerte (Einheiten)'!$C$58+'Laborwerte (Einheiten)'!D32+Konstanten!$C$2*Konstanten!$C$4*Konstanten!$C$10</f>
        <v>117991.7</v>
      </c>
      <c r="I32" s="2">
        <f>'Laborwerte (Einheiten)'!$C$58+'Laborwerte (Einheiten)'!E32+(('Laborwerte (Einheiten)'!$C$58+'Laborwerte (Einheiten)'!E32)/(Konstanten!$C$3*'Laborwerte (Einheiten)'!$C$60))*Konstanten!$C$4*Konstanten!$C$11</f>
        <v>6400.54068536984</v>
      </c>
      <c r="J32" s="13">
        <f>((H32-I32)/Konstanten!$C$2)+((Auswertung!F32*Auswertung!F32-Auswertung!G32*Auswertung!G32)/2)+(Konstanten!$C$9*Konstanten!$C$4)</f>
        <v>112.6171226968715</v>
      </c>
      <c r="K32" s="13">
        <f>J32/Konstanten!$C$4</f>
        <v>11.479829021087818</v>
      </c>
      <c r="L32" s="13">
        <f>(I32-'Laborwerte (Einheiten)'!$C$64)/(Konstanten!$C$2*Konstanten!$C$4)+(G32*G32)/(2*Konstanten!$C$4)</f>
        <v>0.47699637254188015</v>
      </c>
      <c r="M32" s="13">
        <f>L32*Konstanten!$C$4</f>
        <v>4.679334414635845</v>
      </c>
      <c r="N32" s="13">
        <f t="shared" si="2"/>
        <v>0.6273526024428177</v>
      </c>
    </row>
    <row r="34" spans="1:4" s="9" customFormat="1" ht="12.75">
      <c r="A34" s="9" t="str">
        <f>'Laborwerte (Einheiten)'!A34</f>
        <v>Saugschieberst.:</v>
      </c>
      <c r="C34" s="7">
        <f>'Laborwerte (Einheiten)'!C34</f>
        <v>4</v>
      </c>
      <c r="D34" s="9" t="str">
        <f>'Laborwerte (Einheiten)'!D34</f>
        <v>Umdrehungen geöffnet</v>
      </c>
    </row>
    <row r="37" ht="12.75">
      <c r="A37" s="10" t="str">
        <f>'Laborwerte (Einheiten)'!A37</f>
        <v>Aufnahme einer sauggedrosselten Pumpenkennlinie (Gruppe 1):</v>
      </c>
    </row>
    <row r="39" spans="1:14" ht="12.75">
      <c r="A39" s="1" t="s">
        <v>9</v>
      </c>
      <c r="B39" s="1" t="s">
        <v>10</v>
      </c>
      <c r="C39" s="1" t="s">
        <v>11</v>
      </c>
      <c r="D39" s="2"/>
      <c r="E39" s="2"/>
      <c r="F39" s="8"/>
      <c r="G39" s="8"/>
      <c r="H39" s="2"/>
      <c r="I39" s="2"/>
      <c r="J39" s="1" t="s">
        <v>43</v>
      </c>
      <c r="K39" s="1" t="s">
        <v>45</v>
      </c>
      <c r="L39" s="1"/>
      <c r="M39" s="2"/>
      <c r="N39" s="2"/>
    </row>
    <row r="40" spans="1:14" ht="12.75">
      <c r="A40" s="1" t="s">
        <v>12</v>
      </c>
      <c r="B40" s="1"/>
      <c r="C40" s="1" t="s">
        <v>13</v>
      </c>
      <c r="D40" s="1" t="s">
        <v>34</v>
      </c>
      <c r="E40" s="1" t="s">
        <v>46</v>
      </c>
      <c r="F40" s="8" t="s">
        <v>38</v>
      </c>
      <c r="G40" s="8" t="s">
        <v>38</v>
      </c>
      <c r="H40" s="8" t="s">
        <v>29</v>
      </c>
      <c r="I40" s="8" t="s">
        <v>29</v>
      </c>
      <c r="J40" s="8" t="s">
        <v>44</v>
      </c>
      <c r="K40" s="8" t="s">
        <v>6</v>
      </c>
      <c r="L40" s="8" t="s">
        <v>6</v>
      </c>
      <c r="M40" s="8" t="s">
        <v>44</v>
      </c>
      <c r="N40" s="13"/>
    </row>
    <row r="41" spans="1:14" ht="12.75">
      <c r="A41" s="3">
        <f>'Laborwerte (Einheiten)'!A41</f>
        <v>1</v>
      </c>
      <c r="B41" s="3">
        <f>'Laborwerte (Einheiten)'!B41</f>
        <v>1450</v>
      </c>
      <c r="C41" s="3" t="str">
        <f>'Laborwerte (Einheiten)'!C41</f>
        <v>zu</v>
      </c>
      <c r="D41" s="18">
        <f>'Laborwerte (Einheiten)'!F41/'Laborwerte (Einheiten)'!G41</f>
        <v>0</v>
      </c>
      <c r="E41" s="13">
        <f>D41*3600</f>
        <v>0</v>
      </c>
      <c r="F41" s="18">
        <f>D41/Konstanten!$C$7</f>
        <v>0</v>
      </c>
      <c r="G41" s="18">
        <f>D41/Konstanten!$C$8</f>
        <v>0</v>
      </c>
      <c r="H41" s="19">
        <f>'Laborwerte (Einheiten)'!$C$58+'Laborwerte (Einheiten)'!D41+Konstanten!$C$2*Konstanten!$C$4*Konstanten!$C$10</f>
        <v>532991.7</v>
      </c>
      <c r="I41" s="2">
        <f>'Laborwerte (Einheiten)'!$C$58+'Laborwerte (Einheiten)'!E41+(('Laborwerte (Einheiten)'!$C$58+'Laborwerte (Einheiten)'!E41)/(Konstanten!$C$3*'Laborwerte (Einheiten)'!$C$60))*Konstanten!$C$4*Konstanten!$C$11</f>
        <v>84407.13028831476</v>
      </c>
      <c r="J41" s="13">
        <f>((H41-I41)/Konstanten!$C$2)+((Auswertung!F41*Auswertung!F41-Auswertung!G41*Auswertung!G41)/2)+(Konstanten!$C$9*Konstanten!$C$4)</f>
        <v>450.15416971168514</v>
      </c>
      <c r="K41" s="31">
        <f>J41/Konstanten!$C$4</f>
        <v>45.8872751999679</v>
      </c>
      <c r="L41" s="13">
        <f>(I41-'Laborwerte (Einheiten)'!$C$64)/(Konstanten!$C$2*Konstanten!$C$4)+(G41*G41)/(2*Konstanten!$C$4)</f>
        <v>8.334875666494879</v>
      </c>
      <c r="M41" s="13">
        <f>L41*Konstanten!$C$4</f>
        <v>81.76513028831477</v>
      </c>
      <c r="N41" s="13">
        <f>((B41/60)*SQRT(D41))/POWER(M41,0.75)</f>
        <v>0</v>
      </c>
    </row>
    <row r="42" spans="1:14" ht="12.75">
      <c r="A42" s="3">
        <f>'Laborwerte (Einheiten)'!A42</f>
        <v>2</v>
      </c>
      <c r="B42" s="3">
        <f>'Laborwerte (Einheiten)'!B42</f>
        <v>1450</v>
      </c>
      <c r="C42" s="3"/>
      <c r="D42" s="18">
        <f>'Laborwerte (Einheiten)'!F42/'Laborwerte (Einheiten)'!G42</f>
        <v>0.00199203187250996</v>
      </c>
      <c r="E42" s="13">
        <f aca="true" t="shared" si="3" ref="E42:E51">D42*3600</f>
        <v>7.171314741035856</v>
      </c>
      <c r="F42" s="18">
        <f>D42/Konstanten!$C$7</f>
        <v>0.2536333754452515</v>
      </c>
      <c r="G42" s="18">
        <f>D42/Konstanten!$C$8</f>
        <v>0.39630214913320555</v>
      </c>
      <c r="H42" s="19">
        <f>'Laborwerte (Einheiten)'!$C$58+'Laborwerte (Einheiten)'!D42+Konstanten!$C$2*Konstanten!$C$4*Konstanten!$C$10</f>
        <v>522991.70000000007</v>
      </c>
      <c r="I42" s="2">
        <f>'Laborwerte (Einheiten)'!$C$58+'Laborwerte (Einheiten)'!E42+(('Laborwerte (Einheiten)'!$C$58+'Laborwerte (Einheiten)'!E42)/(Konstanten!$C$3*'Laborwerte (Einheiten)'!$C$60))*Konstanten!$C$4*Konstanten!$C$11</f>
        <v>77406.53891369149</v>
      </c>
      <c r="J42" s="13">
        <f>((H42-I42)/Konstanten!$C$2)+((Auswertung!F42*Auswertung!F42-Auswertung!G42*Auswertung!G42)/2)+(Konstanten!$C$9*Konstanten!$C$4)</f>
        <v>447.10839833417464</v>
      </c>
      <c r="K42" s="13">
        <f>J42/Konstanten!$C$4</f>
        <v>45.5767990146967</v>
      </c>
      <c r="L42" s="13">
        <f>(I42-'Laborwerte (Einheiten)'!$C$64)/(Konstanten!$C$2*Konstanten!$C$4)+(G42*G42)/(2*Konstanten!$C$4)</f>
        <v>7.629262651416441</v>
      </c>
      <c r="M42" s="13">
        <f>L42*Konstanten!$C$4</f>
        <v>74.8430666103953</v>
      </c>
      <c r="N42" s="13">
        <f aca="true" t="shared" si="4" ref="N42:N51">((B42/60)*SQRT(D42))/POWER(M42,0.75)</f>
        <v>0.04238880885242</v>
      </c>
    </row>
    <row r="43" spans="1:14" ht="12.75">
      <c r="A43" s="3">
        <f>'Laborwerte (Einheiten)'!A43</f>
        <v>3</v>
      </c>
      <c r="B43" s="3">
        <f>'Laborwerte (Einheiten)'!B43</f>
        <v>1450</v>
      </c>
      <c r="C43" s="3"/>
      <c r="D43" s="18">
        <f>'Laborwerte (Einheiten)'!F43/'Laborwerte (Einheiten)'!G43</f>
        <v>0.003937007874015748</v>
      </c>
      <c r="E43" s="13">
        <f t="shared" si="3"/>
        <v>14.173228346456693</v>
      </c>
      <c r="F43" s="18">
        <f>D43/Konstanten!$C$7</f>
        <v>0.5012754113130562</v>
      </c>
      <c r="G43" s="18">
        <f>D43/Konstanten!$C$8</f>
        <v>0.7832428301766503</v>
      </c>
      <c r="H43" s="19">
        <f>'Laborwerte (Einheiten)'!$C$58+'Laborwerte (Einheiten)'!D43+Konstanten!$C$2*Konstanten!$C$4*Konstanten!$C$10</f>
        <v>497991.7</v>
      </c>
      <c r="I43" s="2">
        <f>'Laborwerte (Einheiten)'!$C$58+'Laborwerte (Einheiten)'!E43+(('Laborwerte (Einheiten)'!$C$58+'Laborwerte (Einheiten)'!E43)/(Konstanten!$C$3*'Laborwerte (Einheiten)'!$C$60))*Konstanten!$C$4*Konstanten!$C$11</f>
        <v>70405.94753906823</v>
      </c>
      <c r="J43" s="13">
        <f>((H43-I43)/Konstanten!$C$2)+((Auswertung!F43*Auswertung!F43-Auswertung!G43*Auswertung!G43)/2)+(Konstanten!$C$9*Konstanten!$C$4)</f>
        <v>428.9742563144137</v>
      </c>
      <c r="K43" s="13">
        <f>J43/Konstanten!$C$4</f>
        <v>43.72826262124502</v>
      </c>
      <c r="L43" s="13">
        <f>(I43-'Laborwerte (Einheiten)'!$C$64)/(Konstanten!$C$2*Konstanten!$C$4)+(G43*G43)/(2*Konstanten!$C$4)</f>
        <v>6.93890746224055</v>
      </c>
      <c r="M43" s="13">
        <f>L43*Konstanten!$C$4</f>
        <v>68.0706822045798</v>
      </c>
      <c r="N43" s="13">
        <f t="shared" si="4"/>
        <v>0.06398524190477388</v>
      </c>
    </row>
    <row r="44" spans="1:14" ht="12.75">
      <c r="A44" s="3">
        <f>'Laborwerte (Einheiten)'!A44</f>
        <v>4</v>
      </c>
      <c r="B44" s="3">
        <f>'Laborwerte (Einheiten)'!B44</f>
        <v>1450</v>
      </c>
      <c r="C44" s="3"/>
      <c r="D44" s="18">
        <f>'Laborwerte (Einheiten)'!F44/'Laborwerte (Einheiten)'!G44</f>
        <v>0.006024096385542168</v>
      </c>
      <c r="E44" s="13">
        <f t="shared" si="3"/>
        <v>21.686746987951807</v>
      </c>
      <c r="F44" s="18">
        <f>D44/Konstanten!$C$7</f>
        <v>0.7670117739368448</v>
      </c>
      <c r="G44" s="18">
        <f>D44/Konstanten!$C$8</f>
        <v>1.1984558967763201</v>
      </c>
      <c r="H44" s="19">
        <f>'Laborwerte (Einheiten)'!$C$58+'Laborwerte (Einheiten)'!D44+Konstanten!$C$2*Konstanten!$C$4*Konstanten!$C$10</f>
        <v>482991.7</v>
      </c>
      <c r="I44" s="2">
        <f>'Laborwerte (Einheiten)'!$C$58+'Laborwerte (Einheiten)'!E44+(('Laborwerte (Einheiten)'!$C$58+'Laborwerte (Einheiten)'!E44)/(Konstanten!$C$3*'Laborwerte (Einheiten)'!$C$60))*Konstanten!$C$4*Konstanten!$C$11</f>
        <v>57404.849271910745</v>
      </c>
      <c r="J44" s="13">
        <f>((H44-I44)/Konstanten!$C$2)+((Auswertung!F44*Auswertung!F44-Auswertung!G44*Auswertung!G44)/2)+(Konstanten!$C$9*Konstanten!$C$4)</f>
        <v>426.7324559905092</v>
      </c>
      <c r="K44" s="13">
        <f>J44/Konstanten!$C$4</f>
        <v>43.49974067181541</v>
      </c>
      <c r="L44" s="13">
        <f>(I44-'Laborwerte (Einheiten)'!$C$64)/(Konstanten!$C$2*Konstanten!$C$4)+(G44*G44)/(2*Konstanten!$C$4)</f>
        <v>5.655555304808329</v>
      </c>
      <c r="M44" s="13">
        <f>L44*Konstanten!$C$4</f>
        <v>55.48099754016972</v>
      </c>
      <c r="N44" s="13">
        <f t="shared" si="4"/>
        <v>0.09226872343585941</v>
      </c>
    </row>
    <row r="45" spans="1:14" ht="12.75">
      <c r="A45" s="3">
        <f>'Laborwerte (Einheiten)'!A45</f>
        <v>5</v>
      </c>
      <c r="B45" s="3">
        <f>'Laborwerte (Einheiten)'!B45</f>
        <v>1450</v>
      </c>
      <c r="C45" s="3"/>
      <c r="D45" s="18">
        <f>'Laborwerte (Einheiten)'!F45/'Laborwerte (Einheiten)'!G45</f>
        <v>0.008075370121130552</v>
      </c>
      <c r="E45" s="13">
        <f t="shared" si="3"/>
        <v>29.071332436069987</v>
      </c>
      <c r="F45" s="18">
        <f>D45/Konstanten!$C$7</f>
        <v>1.0281880576596198</v>
      </c>
      <c r="G45" s="18">
        <f>D45/Konstanten!$C$8</f>
        <v>1.6065438400931562</v>
      </c>
      <c r="H45" s="19">
        <f>'Laborwerte (Einheiten)'!$C$58+'Laborwerte (Einheiten)'!D45+Konstanten!$C$2*Konstanten!$C$4*Konstanten!$C$10</f>
        <v>457991.7</v>
      </c>
      <c r="I45" s="2">
        <f>'Laborwerte (Einheiten)'!$C$58+'Laborwerte (Einheiten)'!E45+(('Laborwerte (Einheiten)'!$C$58+'Laborwerte (Einheiten)'!E45)/(Konstanten!$C$3*'Laborwerte (Einheiten)'!$C$60))*Konstanten!$C$4*Konstanten!$C$11</f>
        <v>38403.244112219036</v>
      </c>
      <c r="J45" s="13">
        <f>((H45-I45)/Konstanten!$C$2)+((Auswertung!F45*Auswertung!F45-Auswertung!G45*Auswertung!G45)/2)+(Konstanten!$C$9*Konstanten!$C$4)</f>
        <v>420.39614967366725</v>
      </c>
      <c r="K45" s="13">
        <f>J45/Konstanten!$C$4</f>
        <v>42.85383788722398</v>
      </c>
      <c r="L45" s="13">
        <f>(I45-'Laborwerte (Einheiten)'!$C$64)/(Konstanten!$C$2*Konstanten!$C$4)+(G45*G45)/(2*Konstanten!$C$4)</f>
        <v>3.7769353381538906</v>
      </c>
      <c r="M45" s="13">
        <f>L45*Konstanten!$C$4</f>
        <v>37.05173566728967</v>
      </c>
      <c r="N45" s="13">
        <f t="shared" si="4"/>
        <v>0.14460774451432176</v>
      </c>
    </row>
    <row r="46" spans="1:14" s="43" customFormat="1" ht="12.75">
      <c r="A46" s="39">
        <f>'Laborwerte (Einheiten)'!A46</f>
        <v>6</v>
      </c>
      <c r="B46" s="39">
        <f>'Laborwerte (Einheiten)'!B46</f>
        <v>1450</v>
      </c>
      <c r="C46" s="39"/>
      <c r="D46" s="40">
        <f>'Laborwerte (Einheiten)'!F46/'Laborwerte (Einheiten)'!G46</f>
        <v>0.010028653295128939</v>
      </c>
      <c r="E46" s="41">
        <f t="shared" si="3"/>
        <v>36.10315186246418</v>
      </c>
      <c r="F46" s="40">
        <f>D46/Konstanten!$C$7</f>
        <v>1.2768877955796758</v>
      </c>
      <c r="G46" s="40">
        <f>D46/Konstanten!$C$8</f>
        <v>1.9951371805932436</v>
      </c>
      <c r="H46" s="42">
        <f>'Laborwerte (Einheiten)'!$C$58+'Laborwerte (Einheiten)'!D46+Konstanten!$C$2*Konstanten!$C$4*Konstanten!$C$10</f>
        <v>422991.7</v>
      </c>
      <c r="I46" s="2">
        <f>'Laborwerte (Einheiten)'!$C$58+'Laborwerte (Einheiten)'!E46+(('Laborwerte (Einheiten)'!$C$58+'Laborwerte (Einheiten)'!E46)/(Konstanten!$C$3*'Laborwerte (Einheiten)'!$C$60))*Konstanten!$C$4*Konstanten!$C$11</f>
        <v>15401.301024171176</v>
      </c>
      <c r="J46" s="41">
        <f>((H46-I46)/Konstanten!$C$2)+((Auswertung!F46*Auswertung!F46-Auswertung!G46*Auswertung!G46)/2)+(Konstanten!$C$9*Konstanten!$C$4)</f>
        <v>407.98493401238625</v>
      </c>
      <c r="K46" s="41">
        <f>J46/Konstanten!$C$4</f>
        <v>41.58867828872439</v>
      </c>
      <c r="L46" s="13">
        <f>(I46-'Laborwerte (Einheiten)'!$C$64)/(Konstanten!$C$2*Konstanten!$C$4)+(G46*G46)/(2*Konstanten!$C$4)</f>
        <v>1.5035257093643175</v>
      </c>
      <c r="M46" s="38">
        <f>L46*Konstanten!$C$4</f>
        <v>14.749587208863955</v>
      </c>
      <c r="N46" s="38">
        <f t="shared" si="4"/>
        <v>0.32155344070771613</v>
      </c>
    </row>
    <row r="47" spans="1:14" ht="12.75">
      <c r="A47" s="3">
        <f>'Laborwerte (Einheiten)'!A47</f>
        <v>7</v>
      </c>
      <c r="B47" s="3">
        <f>'Laborwerte (Einheiten)'!B47</f>
        <v>1450</v>
      </c>
      <c r="C47" s="3"/>
      <c r="D47" s="18">
        <f>'Laborwerte (Einheiten)'!F47/'Laborwerte (Einheiten)'!G47</f>
        <v>0.010355029585798817</v>
      </c>
      <c r="E47" s="13">
        <f t="shared" si="3"/>
        <v>37.278106508875744</v>
      </c>
      <c r="F47" s="18">
        <f>D47/Konstanten!$C$7</f>
        <v>1.3184433155541626</v>
      </c>
      <c r="G47" s="18">
        <f>D47/Konstanten!$C$8</f>
        <v>2.060067680553379</v>
      </c>
      <c r="H47" s="19">
        <f>'Laborwerte (Einheiten)'!$C$58+'Laborwerte (Einheiten)'!D47+Konstanten!$C$2*Konstanten!$C$4*Konstanten!$C$10</f>
        <v>347991.7</v>
      </c>
      <c r="I47" s="2">
        <f>'Laborwerte (Einheiten)'!$C$58+'Laborwerte (Einheiten)'!E47+(('Laborwerte (Einheiten)'!$C$58+'Laborwerte (Einheiten)'!E47)/(Konstanten!$C$3*'Laborwerte (Einheiten)'!$C$60))*Konstanten!$C$4*Konstanten!$C$11</f>
        <v>12401.047577904064</v>
      </c>
      <c r="J47" s="13">
        <f>((H47-I47)/Konstanten!$C$2)+((Auswertung!F47*Auswertung!F47-Auswertung!G47*Auswertung!G47)/2)+(Konstanten!$C$9*Konstanten!$C$4)</f>
        <v>335.9074593860304</v>
      </c>
      <c r="K47" s="13">
        <f>J47/Konstanten!$C$4</f>
        <v>34.24133123201125</v>
      </c>
      <c r="L47" s="13">
        <f>(I47-'Laborwerte (Einheiten)'!$C$64)/(Konstanten!$C$2*Konstanten!$C$4)+(G47*G47)/(2*Konstanten!$C$4)</f>
        <v>1.2111097861502909</v>
      </c>
      <c r="M47" s="13">
        <f>L47*Konstanten!$C$4</f>
        <v>11.880987002134354</v>
      </c>
      <c r="N47" s="13">
        <f t="shared" si="4"/>
        <v>0.3842846465635037</v>
      </c>
    </row>
    <row r="48" spans="1:14" ht="12.75">
      <c r="A48" s="3">
        <f>'Laborwerte (Einheiten)'!A48</f>
        <v>8</v>
      </c>
      <c r="B48" s="3">
        <f>'Laborwerte (Einheiten)'!B48</f>
        <v>1450</v>
      </c>
      <c r="C48" s="3"/>
      <c r="D48" s="18">
        <f>'Laborwerte (Einheiten)'!F48/'Laborwerte (Einheiten)'!G48</f>
        <v>0.010574018126888216</v>
      </c>
      <c r="E48" s="13">
        <f t="shared" si="3"/>
        <v>38.06646525679758</v>
      </c>
      <c r="F48" s="18">
        <f>D48/Konstanten!$C$7</f>
        <v>1.3463258025900509</v>
      </c>
      <c r="G48" s="18">
        <f>D48/Konstanten!$C$8</f>
        <v>2.1036340665469546</v>
      </c>
      <c r="H48" s="19">
        <f>'Laborwerte (Einheiten)'!$C$58+'Laborwerte (Einheiten)'!D48+Konstanten!$C$2*Konstanten!$C$4*Konstanten!$C$10</f>
        <v>277991.7</v>
      </c>
      <c r="I48" s="2">
        <f>'Laborwerte (Einheiten)'!$C$58+'Laborwerte (Einheiten)'!E48+(('Laborwerte (Einheiten)'!$C$58+'Laborwerte (Einheiten)'!E48)/(Konstanten!$C$3*'Laborwerte (Einheiten)'!$C$60))*Konstanten!$C$4*Konstanten!$C$11</f>
        <v>10400.878613725989</v>
      </c>
      <c r="J48" s="13">
        <f>((H48-I48)/Konstanten!$C$2)+((Auswertung!F48*Auswertung!F48-Auswertung!G48*Auswertung!G48)/2)+(Konstanten!$C$9*Konstanten!$C$4)</f>
        <v>267.85407982666544</v>
      </c>
      <c r="K48" s="13">
        <f>J48/Konstanten!$C$4</f>
        <v>27.304187546041327</v>
      </c>
      <c r="L48" s="13">
        <f>(I48-'Laborwerte (Einheiten)'!$C$64)/(Konstanten!$C$2*Konstanten!$C$4)+(G48*G48)/(2*Konstanten!$C$4)</f>
        <v>1.0164645011920925</v>
      </c>
      <c r="M48" s="13">
        <f>L48*Konstanten!$C$4</f>
        <v>9.971516756694427</v>
      </c>
      <c r="N48" s="13">
        <f t="shared" si="4"/>
        <v>0.44285939211857367</v>
      </c>
    </row>
    <row r="49" spans="1:14" ht="12.75">
      <c r="A49" s="3">
        <f>'Laborwerte (Einheiten)'!A49</f>
        <v>9</v>
      </c>
      <c r="B49" s="3">
        <f>'Laborwerte (Einheiten)'!B49</f>
        <v>1450</v>
      </c>
      <c r="C49" s="3"/>
      <c r="D49" s="18">
        <f>'Laborwerte (Einheiten)'!F49/'Laborwerte (Einheiten)'!G49</f>
        <v>0.010463378176382659</v>
      </c>
      <c r="E49" s="13">
        <f t="shared" si="3"/>
        <v>37.66816143497757</v>
      </c>
      <c r="F49" s="18">
        <f>D49/Konstanten!$C$7</f>
        <v>1.3322386865689293</v>
      </c>
      <c r="G49" s="18">
        <f>D49/Konstanten!$C$8</f>
        <v>2.081622947763952</v>
      </c>
      <c r="H49" s="19">
        <f>'Laborwerte (Einheiten)'!$C$58+'Laborwerte (Einheiten)'!D49+Konstanten!$C$2*Konstanten!$C$4*Konstanten!$C$10</f>
        <v>207991.7</v>
      </c>
      <c r="I49" s="2">
        <f>'Laborwerte (Einheiten)'!$C$58+'Laborwerte (Einheiten)'!E49+(('Laborwerte (Einheiten)'!$C$58+'Laborwerte (Einheiten)'!E49)/(Konstanten!$C$3*'Laborwerte (Einheiten)'!$C$60))*Konstanten!$C$4*Konstanten!$C$11</f>
        <v>10400.878613725989</v>
      </c>
      <c r="J49" s="13">
        <f>((H49-I49)/Konstanten!$C$2)+((Auswertung!F49*Auswertung!F49-Auswertung!G49*Auswertung!G49)/2)+(Konstanten!$C$9*Konstanten!$C$4)</f>
        <v>197.88127429694072</v>
      </c>
      <c r="K49" s="13">
        <f>J49/Konstanten!$C$4</f>
        <v>20.171383720381314</v>
      </c>
      <c r="L49" s="13">
        <f>(I49-'Laborwerte (Einheiten)'!$C$64)/(Konstanten!$C$2*Konstanten!$C$4)+(G49*G49)/(2*Konstanten!$C$4)</f>
        <v>1.0117691806375873</v>
      </c>
      <c r="M49" s="13">
        <f>L49*Konstanten!$C$4</f>
        <v>9.925455662054732</v>
      </c>
      <c r="N49" s="13">
        <f t="shared" si="4"/>
        <v>0.4420688081891692</v>
      </c>
    </row>
    <row r="50" spans="1:14" ht="12.75">
      <c r="A50" s="3">
        <f>'Laborwerte (Einheiten)'!A50</f>
        <v>10</v>
      </c>
      <c r="B50" s="3">
        <f>'Laborwerte (Einheiten)'!B50</f>
        <v>1450</v>
      </c>
      <c r="C50" s="3"/>
      <c r="D50" s="18">
        <f>'Laborwerte (Einheiten)'!F50/'Laborwerte (Einheiten)'!G50</f>
        <v>0.010463378176382659</v>
      </c>
      <c r="E50" s="13">
        <f t="shared" si="3"/>
        <v>37.66816143497757</v>
      </c>
      <c r="F50" s="18">
        <f>D50/Konstanten!$C$7</f>
        <v>1.3322386865689293</v>
      </c>
      <c r="G50" s="18">
        <f>D50/Konstanten!$C$8</f>
        <v>2.081622947763952</v>
      </c>
      <c r="H50" s="19">
        <f>'Laborwerte (Einheiten)'!$C$58+'Laborwerte (Einheiten)'!D50+Konstanten!$C$2*Konstanten!$C$4*Konstanten!$C$10</f>
        <v>137991.7</v>
      </c>
      <c r="I50" s="2">
        <f>'Laborwerte (Einheiten)'!$C$58+'Laborwerte (Einheiten)'!E50+(('Laborwerte (Einheiten)'!$C$58+'Laborwerte (Einheiten)'!E50)/(Konstanten!$C$3*'Laborwerte (Einheiten)'!$C$60))*Konstanten!$C$4*Konstanten!$C$11</f>
        <v>10400.878613725989</v>
      </c>
      <c r="J50" s="13">
        <f>((H50-I50)/Konstanten!$C$2)+((Auswertung!F50*Auswertung!F50-Auswertung!G50*Auswertung!G50)/2)+(Konstanten!$C$9*Konstanten!$C$4)</f>
        <v>127.88127429694073</v>
      </c>
      <c r="K50" s="13">
        <f>J50/Konstanten!$C$4</f>
        <v>13.035807777465925</v>
      </c>
      <c r="L50" s="13">
        <f>(I50-'Laborwerte (Einheiten)'!$C$64)/(Konstanten!$C$2*Konstanten!$C$4)+(G50*G50)/(2*Konstanten!$C$4)</f>
        <v>1.0117691806375873</v>
      </c>
      <c r="M50" s="13">
        <f>L50*Konstanten!$C$4</f>
        <v>9.925455662054732</v>
      </c>
      <c r="N50" s="13">
        <f t="shared" si="4"/>
        <v>0.4420688081891692</v>
      </c>
    </row>
    <row r="51" spans="1:14" ht="12.75">
      <c r="A51" s="3">
        <f>'Laborwerte (Einheiten)'!A51</f>
        <v>11</v>
      </c>
      <c r="B51" s="3">
        <f>'Laborwerte (Einheiten)'!B51</f>
        <v>1450</v>
      </c>
      <c r="C51" s="3" t="str">
        <f>'Laborwerte (Einheiten)'!C51</f>
        <v>auf</v>
      </c>
      <c r="D51" s="18">
        <f>'Laborwerte (Einheiten)'!F51/'Laborwerte (Einheiten)'!G51</f>
        <v>0.010463378176382659</v>
      </c>
      <c r="E51" s="13">
        <f t="shared" si="3"/>
        <v>37.66816143497757</v>
      </c>
      <c r="F51" s="18">
        <f>D51/Konstanten!$C$7</f>
        <v>1.3322386865689293</v>
      </c>
      <c r="G51" s="18">
        <f>D51/Konstanten!$C$8</f>
        <v>2.081622947763952</v>
      </c>
      <c r="H51" s="19">
        <f>'Laborwerte (Einheiten)'!$C$58+'Laborwerte (Einheiten)'!D51+Konstanten!$C$2*Konstanten!$C$4*Konstanten!$C$10</f>
        <v>137991.7</v>
      </c>
      <c r="I51" s="2">
        <f>'Laborwerte (Einheiten)'!$C$58+'Laborwerte (Einheiten)'!E51+(('Laborwerte (Einheiten)'!$C$58+'Laborwerte (Einheiten)'!E51)/(Konstanten!$C$3*'Laborwerte (Einheiten)'!$C$60))*Konstanten!$C$4*Konstanten!$C$11</f>
        <v>10400.878613725989</v>
      </c>
      <c r="J51" s="13">
        <f>((H51-I51)/Konstanten!$C$2)+((Auswertung!F51*Auswertung!F51-Auswertung!G51*Auswertung!G51)/2)+(Konstanten!$C$9*Konstanten!$C$4)</f>
        <v>127.88127429694073</v>
      </c>
      <c r="K51" s="13">
        <f>J51/Konstanten!$C$4</f>
        <v>13.035807777465925</v>
      </c>
      <c r="L51" s="13">
        <f>(I51-'Laborwerte (Einheiten)'!$C$64)/(Konstanten!$C$2*Konstanten!$C$4)+(G51*G51)/(2*Konstanten!$C$4)</f>
        <v>1.0117691806375873</v>
      </c>
      <c r="M51" s="13">
        <f>L51*Konstanten!$C$4</f>
        <v>9.925455662054732</v>
      </c>
      <c r="N51" s="13">
        <f t="shared" si="4"/>
        <v>0.4420688081891692</v>
      </c>
    </row>
    <row r="53" spans="1:4" s="9" customFormat="1" ht="12.75">
      <c r="A53" s="9" t="str">
        <f>'Laborwerte (Einheiten)'!A53</f>
        <v>Saugschieberst.:</v>
      </c>
      <c r="C53" s="7">
        <f>'Laborwerte (Einheiten)'!C53</f>
        <v>5</v>
      </c>
      <c r="D53" s="9" t="str">
        <f>'Laborwerte (Einheiten)'!D53</f>
        <v>Umdrehungen geöffnet</v>
      </c>
    </row>
  </sheetData>
  <printOptions/>
  <pageMargins left="0.75" right="0.75" top="1" bottom="1" header="0.4921259845" footer="0.4921259845"/>
  <pageSetup orientation="landscape" paperSize="9" r:id="rId29"/>
  <headerFooter alignWithMargins="0">
    <oddHeader>&amp;C&amp;A</oddHeader>
    <oddFooter>&amp;CSeite &amp;P von &amp;N</oddFooter>
  </headerFooter>
  <legacyDrawing r:id="rId28"/>
  <oleObjects>
    <oleObject progId="Equation.3" shapeId="154517" r:id="rId1"/>
    <oleObject progId="Equation.3" shapeId="154518" r:id="rId2"/>
    <oleObject progId="Equation.3" shapeId="154519" r:id="rId3"/>
    <oleObject progId="Equation.3" shapeId="154520" r:id="rId4"/>
    <oleObject progId="Equation.3" shapeId="154521" r:id="rId5"/>
    <oleObject progId="Equation.3" shapeId="154522" r:id="rId6"/>
    <oleObject progId="Equation.3" shapeId="154523" r:id="rId7"/>
    <oleObject progId="Equation.3" shapeId="154524" r:id="rId8"/>
    <oleObject progId="Equation.3" shapeId="154525" r:id="rId9"/>
    <oleObject progId="Equation.3" shapeId="154526" r:id="rId10"/>
    <oleObject progId="Equation.3" shapeId="154527" r:id="rId11"/>
    <oleObject progId="Equation.3" shapeId="154528" r:id="rId12"/>
    <oleObject progId="Equation.3" shapeId="154529" r:id="rId13"/>
    <oleObject progId="Equation.3" shapeId="154530" r:id="rId14"/>
    <oleObject progId="Equation.3" shapeId="506997" r:id="rId15"/>
    <oleObject progId="Equation.3" shapeId="649651" r:id="rId16"/>
    <oleObject progId="Equation.3" shapeId="657813" r:id="rId17"/>
    <oleObject progId="Equation.3" shapeId="204084" r:id="rId18"/>
    <oleObject progId="Equation.3" shapeId="204085" r:id="rId19"/>
    <oleObject progId="Equation.3" shapeId="204086" r:id="rId20"/>
    <oleObject progId="Equation.3" shapeId="204087" r:id="rId21"/>
    <oleObject progId="Equation.3" shapeId="204088" r:id="rId22"/>
    <oleObject progId="Equation.3" shapeId="204089" r:id="rId23"/>
    <oleObject progId="Equation.3" shapeId="204090" r:id="rId24"/>
    <oleObject progId="Equation.3" shapeId="204091" r:id="rId25"/>
    <oleObject progId="Equation.3" shapeId="204092" r:id="rId26"/>
    <oleObject progId="Equation.3" shapeId="204093" r:id="rId27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T80" sqref="T80"/>
    </sheetView>
  </sheetViews>
  <sheetFormatPr defaultColWidth="11.421875" defaultRowHeight="12.75"/>
  <cols>
    <col min="1" max="60" width="2.7109375" style="0" customWidth="1"/>
  </cols>
  <sheetData/>
  <printOptions/>
  <pageMargins left="0.75" right="0.75" top="1" bottom="1" header="0.4921259845" footer="0.4921259845"/>
  <pageSetup orientation="landscape" paperSize="9" r:id="rId7"/>
  <drawing r:id="rId6"/>
  <legacyDrawing r:id="rId5"/>
  <oleObjects>
    <oleObject progId="Equation.3" shapeId="817621" r:id="rId1"/>
    <oleObject progId="Equation.3" shapeId="819869" r:id="rId2"/>
    <oleObject progId="Equation.3" shapeId="821021" r:id="rId3"/>
    <oleObject progId="Equation.3" shapeId="82383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Ingo Falk</cp:lastModifiedBy>
  <cp:lastPrinted>2000-06-03T13:07:01Z</cp:lastPrinted>
  <dcterms:created xsi:type="dcterms:W3CDTF">2000-05-28T16:07:24Z</dcterms:created>
  <dcterms:modified xsi:type="dcterms:W3CDTF">2001-12-18T14:44:27Z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